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namar\Desktop\"/>
    </mc:Choice>
  </mc:AlternateContent>
  <xr:revisionPtr revIDLastSave="0" documentId="8_{05A5F776-76E0-4FCC-B2BD-E0710F5FF8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jledning" sheetId="6" r:id="rId1"/>
    <sheet name="Beregning 1H 2021" sheetId="4" r:id="rId2"/>
    <sheet name="Beregning 2H 2021" sheetId="7" r:id="rId3"/>
    <sheet name="Beregning 2022" sheetId="12" r:id="rId4"/>
    <sheet name="Beregning 2023" sheetId="13" r:id="rId5"/>
    <sheet name="Beregning 2024" sheetId="14" r:id="rId6"/>
    <sheet name="Beregning 2025" sheetId="15" r:id="rId7"/>
  </sheets>
  <definedNames>
    <definedName name="AnskPris" localSheetId="3">'Beregning 2022'!$E$15</definedName>
    <definedName name="AnskPris" localSheetId="4">'Beregning 2023'!$E$15</definedName>
    <definedName name="AnskPris" localSheetId="5">'Beregning 2024'!$E$15</definedName>
    <definedName name="AnskPris" localSheetId="6">'Beregning 2025'!$E$15</definedName>
    <definedName name="AnskPris" localSheetId="2">'Beregning 2H 2021'!$E$15</definedName>
    <definedName name="AnskPris">'Beregning 1H 2021'!$E$15</definedName>
    <definedName name="BerGrundlag" localSheetId="3">'Beregning 2022'!$E$18</definedName>
    <definedName name="BerGrundlag" localSheetId="4">'Beregning 2023'!$E$18</definedName>
    <definedName name="BerGrundlag" localSheetId="5">'Beregning 2024'!$E$18</definedName>
    <definedName name="BerGrundlag" localSheetId="6">'Beregning 2025'!$E$18</definedName>
    <definedName name="BerGrundlag" localSheetId="2">'Beregning 2H 2021'!$E$18</definedName>
    <definedName name="BerGrundlag">'Beregning 1H 2021'!$E$19</definedName>
    <definedName name="BeskatGammel" localSheetId="3">'Beregning 2022'!$49:$58</definedName>
    <definedName name="BeskatGammel" localSheetId="4">'Beregning 2023'!$49:$58</definedName>
    <definedName name="BeskatGammel" localSheetId="5">'Beregning 2024'!$49:$58</definedName>
    <definedName name="BeskatGammel" localSheetId="6">'Beregning 2025'!$49:$58</definedName>
    <definedName name="BeskatGammel" localSheetId="2">'Beregning 2H 2021'!$49:$58</definedName>
    <definedName name="BeskatGammel">'Beregning 1H 2021'!$50:$59</definedName>
    <definedName name="BeskatOver36" localSheetId="3">'Beregning 2022'!$37:$48</definedName>
    <definedName name="BeskatOver36" localSheetId="4">'Beregning 2023'!$37:$48</definedName>
    <definedName name="BeskatOver36" localSheetId="5">'Beregning 2024'!$37:$48</definedName>
    <definedName name="BeskatOver36" localSheetId="6">'Beregning 2025'!$37:$48</definedName>
    <definedName name="BeskatOver36" localSheetId="2">'Beregning 2H 2021'!$37:$48</definedName>
    <definedName name="BeskatOver36">'Beregning 1H 2021'!$38:$49</definedName>
    <definedName name="BeskatUnder36" localSheetId="3">'Beregning 2022'!$25:$36</definedName>
    <definedName name="BeskatUnder36" localSheetId="4">'Beregning 2023'!$25:$36</definedName>
    <definedName name="BeskatUnder36" localSheetId="5">'Beregning 2024'!$25:$36</definedName>
    <definedName name="BeskatUnder36" localSheetId="6">'Beregning 2025'!$25:$36</definedName>
    <definedName name="BeskatUnder36" localSheetId="2">'Beregning 2H 2021'!$25:$36</definedName>
    <definedName name="BeskatUnder36">'Beregning 1H 2021'!$26:$37</definedName>
    <definedName name="DatoAnsk" localSheetId="3">'Beregning 2022'!$E$11</definedName>
    <definedName name="DatoAnsk" localSheetId="4">'Beregning 2023'!$E$11</definedName>
    <definedName name="DatoAnsk" localSheetId="5">'Beregning 2024'!$E$11</definedName>
    <definedName name="DatoAnsk" localSheetId="6">'Beregning 2025'!$E$11</definedName>
    <definedName name="DatoAnsk" localSheetId="2">'Beregning 2H 2021'!$E$11</definedName>
    <definedName name="DatoAnsk">'Beregning 1H 2021'!$E$11</definedName>
    <definedName name="DatoInd" localSheetId="3">'Beregning 2022'!$E$10</definedName>
    <definedName name="DatoInd" localSheetId="4">'Beregning 2023'!$E$10</definedName>
    <definedName name="DatoInd" localSheetId="5">'Beregning 2024'!$E$10</definedName>
    <definedName name="DatoInd" localSheetId="6">'Beregning 2025'!$E$10</definedName>
    <definedName name="DatoInd" localSheetId="2">'Beregning 2H 2021'!$E$10</definedName>
    <definedName name="DatoInd">'Beregning 1H 2021'!$E$10</definedName>
    <definedName name="EjerAfgift" localSheetId="3">'Beregning 2022'!$E$20</definedName>
    <definedName name="EjerAfgift" localSheetId="4">'Beregning 2023'!$E$20</definedName>
    <definedName name="EjerAfgift" localSheetId="5">'Beregning 2024'!$E$20</definedName>
    <definedName name="EjerAfgift" localSheetId="6">'Beregning 2025'!$E$20</definedName>
    <definedName name="EjerAfgift" localSheetId="2">'Beregning 2H 2021'!$E$20</definedName>
    <definedName name="EjerAfgift">'Beregning 1H 2021'!$E$21</definedName>
    <definedName name="EkstraUdstyr" localSheetId="3">'Beregning 2022'!$E$17</definedName>
    <definedName name="EkstraUdstyr" localSheetId="4">'Beregning 2023'!$E$17</definedName>
    <definedName name="EkstraUdstyr" localSheetId="5">'Beregning 2024'!$E$17</definedName>
    <definedName name="EkstraUdstyr" localSheetId="6">'Beregning 2025'!$E$17</definedName>
    <definedName name="EkstraUdstyr" localSheetId="2">'Beregning 2H 2021'!$E$17</definedName>
    <definedName name="EkstraUdstyr">'Beregning 1H 2021'!$E$17</definedName>
    <definedName name="ElBil2020" localSheetId="3">'Beregning 2022'!$8:$8</definedName>
    <definedName name="ElBil2020" localSheetId="4">'Beregning 2023'!$8:$8</definedName>
    <definedName name="ElBil2020" localSheetId="5">'Beregning 2024'!$8:$8</definedName>
    <definedName name="ElBil2020" localSheetId="6">'Beregning 2025'!$8:$8</definedName>
    <definedName name="ElBil2020" localSheetId="2">'Beregning 2H 2021'!$8:$8</definedName>
    <definedName name="ElBil2020">'Beregning 1H 2021'!$7:$8</definedName>
    <definedName name="ElEkstra" localSheetId="3">'Beregning 2022'!#REF!</definedName>
    <definedName name="ElEkstra" localSheetId="4">'Beregning 2023'!#REF!</definedName>
    <definedName name="ElEkstra" localSheetId="5">'Beregning 2024'!#REF!</definedName>
    <definedName name="ElEkstra" localSheetId="6">'Beregning 2025'!#REF!</definedName>
    <definedName name="ElEkstra" localSheetId="2">'Beregning 2H 2021'!#REF!</definedName>
    <definedName name="ElEkstra">'Beregning 1H 2021'!$E$18</definedName>
    <definedName name="Enviroment1" localSheetId="3">'Beregning 2022'!$20:$24</definedName>
    <definedName name="Enviroment1" localSheetId="4">'Beregning 2023'!$20:$24</definedName>
    <definedName name="Enviroment1" localSheetId="5">'Beregning 2024'!$20:$24</definedName>
    <definedName name="Enviroment1" localSheetId="6">'Beregning 2025'!$20:$24</definedName>
    <definedName name="Enviroment1" localSheetId="2">'Beregning 2H 2021'!$20:$24</definedName>
    <definedName name="Enviroment1">'Beregning 1H 2021'!$21:$25</definedName>
    <definedName name="Enviroment2" localSheetId="3">'Beregning 2022'!$31:$32</definedName>
    <definedName name="Enviroment2" localSheetId="4">'Beregning 2023'!$31:$32</definedName>
    <definedName name="Enviroment2" localSheetId="5">'Beregning 2024'!$31:$32</definedName>
    <definedName name="Enviroment2" localSheetId="6">'Beregning 2025'!$31:$32</definedName>
    <definedName name="Enviroment2" localSheetId="2">'Beregning 2H 2021'!$31:$32</definedName>
    <definedName name="Enviroment2">'Beregning 1H 2021'!$32:$33</definedName>
    <definedName name="Enviroment3" localSheetId="3">'Beregning 2022'!$43:$44</definedName>
    <definedName name="Enviroment3" localSheetId="4">'Beregning 2023'!$43:$44</definedName>
    <definedName name="Enviroment3" localSheetId="5">'Beregning 2024'!$43:$44</definedName>
    <definedName name="Enviroment3" localSheetId="6">'Beregning 2025'!$43:$44</definedName>
    <definedName name="Enviroment3" localSheetId="2">'Beregning 2H 2021'!$43:$44</definedName>
    <definedName name="Enviroment3">'Beregning 1H 2021'!$44:$45</definedName>
    <definedName name="Enviroment4" localSheetId="3">'Beregning 2022'!$53:$54</definedName>
    <definedName name="Enviroment4" localSheetId="4">'Beregning 2023'!$53:$54</definedName>
    <definedName name="Enviroment4" localSheetId="5">'Beregning 2024'!$53:$54</definedName>
    <definedName name="Enviroment4" localSheetId="6">'Beregning 2025'!$53:$54</definedName>
    <definedName name="Enviroment4" localSheetId="2">'Beregning 2H 2021'!$53:$54</definedName>
    <definedName name="Enviroment4">'Beregning 1H 2021'!$54:$55</definedName>
    <definedName name="IndGlPris" localSheetId="3">'Beregning 2022'!$15:$15</definedName>
    <definedName name="IndGlPris" localSheetId="4">'Beregning 2023'!$15:$15</definedName>
    <definedName name="IndGlPris" localSheetId="5">'Beregning 2024'!$15:$15</definedName>
    <definedName name="IndGlPris" localSheetId="6">'Beregning 2025'!$15:$15</definedName>
    <definedName name="IndGlPris" localSheetId="2">'Beregning 2H 2021'!$15:$15</definedName>
    <definedName name="IndGlPris">'Beregning 1H 2021'!$15:$15</definedName>
    <definedName name="IndNyPris" localSheetId="3">'Beregning 2022'!$16:$17</definedName>
    <definedName name="IndNyPris" localSheetId="4">'Beregning 2023'!$16:$17</definedName>
    <definedName name="IndNyPris" localSheetId="5">'Beregning 2024'!$16:$17</definedName>
    <definedName name="IndNyPris" localSheetId="6">'Beregning 2025'!$16:$17</definedName>
    <definedName name="IndNyPris" localSheetId="2">'Beregning 2H 2021'!$16:$17</definedName>
    <definedName name="IndNyPris">'Beregning 1H 2021'!$16:$17</definedName>
    <definedName name="Ladestander" localSheetId="3">'Beregning 2022'!#REF!</definedName>
    <definedName name="Ladestander" localSheetId="4">'Beregning 2023'!#REF!</definedName>
    <definedName name="Ladestander" localSheetId="5">'Beregning 2024'!#REF!</definedName>
    <definedName name="Ladestander" localSheetId="6">'Beregning 2025'!#REF!</definedName>
    <definedName name="Ladestander" localSheetId="2">'Beregning 2H 2021'!#REF!</definedName>
    <definedName name="Ladestander">'Beregning 1H 2021'!$18:$18</definedName>
    <definedName name="MiljTil" localSheetId="3">'Beregning 2022'!$E$23</definedName>
    <definedName name="MiljTil" localSheetId="4">'Beregning 2023'!$E$23</definedName>
    <definedName name="MiljTil" localSheetId="5">'Beregning 2024'!$E$23</definedName>
    <definedName name="MiljTil" localSheetId="6">'Beregning 2025'!$E$23</definedName>
    <definedName name="MiljTil" localSheetId="2">'Beregning 2H 2021'!$E$23</definedName>
    <definedName name="MiljTil">'Beregning 1H 2021'!$E$24</definedName>
    <definedName name="NyBil" localSheetId="3">'Beregning 2022'!$E$13</definedName>
    <definedName name="NyBil" localSheetId="4">'Beregning 2023'!$E$13</definedName>
    <definedName name="NyBil" localSheetId="5">'Beregning 2024'!$E$13</definedName>
    <definedName name="NyBil" localSheetId="6">'Beregning 2025'!$E$13</definedName>
    <definedName name="NyBil" localSheetId="2">'Beregning 2H 2021'!$E$13</definedName>
    <definedName name="NyBil">'Beregning 1H 2021'!$E$13</definedName>
    <definedName name="NyGl">#REF!</definedName>
    <definedName name="NyPris" localSheetId="3">'Beregning 2022'!$E$16</definedName>
    <definedName name="NyPris" localSheetId="4">'Beregning 2023'!$E$16</definedName>
    <definedName name="NyPris" localSheetId="5">'Beregning 2024'!$E$16</definedName>
    <definedName name="NyPris" localSheetId="6">'Beregning 2025'!$E$16</definedName>
    <definedName name="NyPris" localSheetId="2">'Beregning 2H 2021'!$E$16</definedName>
    <definedName name="NyPris">'Beregning 1H 2021'!$E$16</definedName>
    <definedName name="Partikel1" localSheetId="3">'Beregning 2022'!$21:$21</definedName>
    <definedName name="Partikel1" localSheetId="4">'Beregning 2023'!$21:$21</definedName>
    <definedName name="Partikel1" localSheetId="5">'Beregning 2024'!$21:$21</definedName>
    <definedName name="Partikel1" localSheetId="6">'Beregning 2025'!$21:$21</definedName>
    <definedName name="Partikel1" localSheetId="2">'Beregning 2H 2021'!$21:$21</definedName>
    <definedName name="Partikel1">'Beregning 1H 2021'!$22:$22</definedName>
    <definedName name="PartikelAfgift" localSheetId="3">'Beregning 2022'!$E$21</definedName>
    <definedName name="PartikelAfgift" localSheetId="4">'Beregning 2023'!$E$21</definedName>
    <definedName name="PartikelAfgift" localSheetId="5">'Beregning 2024'!$E$21</definedName>
    <definedName name="PartikelAfgift" localSheetId="6">'Beregning 2025'!$E$21</definedName>
    <definedName name="PartikelAfgift" localSheetId="2">'Beregning 2H 2021'!$E$21</definedName>
    <definedName name="PartikelAfgift">'Beregning 1H 2021'!$E$22</definedName>
    <definedName name="Type" localSheetId="3">'Beregning 2022'!$E$6</definedName>
    <definedName name="Type" localSheetId="4">'Beregning 2023'!$E$6</definedName>
    <definedName name="Type" localSheetId="5">'Beregning 2024'!$E$6</definedName>
    <definedName name="Type" localSheetId="6">'Beregning 2025'!$E$6</definedName>
    <definedName name="Type" localSheetId="2">'Beregning 2H 2021'!$E$6</definedName>
    <definedName name="Type">'Beregning 1H 2021'!$E$6</definedName>
    <definedName name="Yng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5" l="1"/>
  <c r="E23" i="14"/>
  <c r="E23" i="13"/>
  <c r="E27" i="15"/>
  <c r="E39" i="15" s="1"/>
  <c r="E22" i="15"/>
  <c r="E13" i="15"/>
  <c r="E18" i="15" s="1"/>
  <c r="E27" i="14"/>
  <c r="E39" i="14" s="1"/>
  <c r="E22" i="14"/>
  <c r="E13" i="14"/>
  <c r="E18" i="14" s="1"/>
  <c r="E27" i="13"/>
  <c r="E39" i="13" s="1"/>
  <c r="E22" i="13"/>
  <c r="E13" i="13"/>
  <c r="E18" i="13" s="1"/>
  <c r="E27" i="12"/>
  <c r="E39" i="12" s="1"/>
  <c r="E22" i="12"/>
  <c r="E23" i="12" s="1"/>
  <c r="E54" i="12" s="1"/>
  <c r="E13" i="12"/>
  <c r="E18" i="12" s="1"/>
  <c r="E13" i="4"/>
  <c r="E44" i="15" l="1"/>
  <c r="E30" i="15"/>
  <c r="E42" i="15"/>
  <c r="E29" i="15"/>
  <c r="E41" i="15"/>
  <c r="E52" i="15"/>
  <c r="E51" i="15"/>
  <c r="E54" i="15"/>
  <c r="E32" i="15"/>
  <c r="E44" i="14"/>
  <c r="E41" i="14"/>
  <c r="E30" i="14"/>
  <c r="E42" i="14"/>
  <c r="E29" i="14"/>
  <c r="E52" i="14"/>
  <c r="E51" i="14"/>
  <c r="E30" i="13"/>
  <c r="E42" i="13"/>
  <c r="E29" i="13"/>
  <c r="E41" i="13"/>
  <c r="E52" i="13"/>
  <c r="E51" i="13"/>
  <c r="E42" i="12"/>
  <c r="E29" i="12"/>
  <c r="E41" i="12"/>
  <c r="E51" i="12"/>
  <c r="E30" i="12"/>
  <c r="E52" i="12"/>
  <c r="E27" i="7"/>
  <c r="E39" i="7" s="1"/>
  <c r="E22" i="7"/>
  <c r="E23" i="7" s="1"/>
  <c r="E13" i="7"/>
  <c r="E18" i="7" s="1"/>
  <c r="E43" i="15" l="1"/>
  <c r="E45" i="15" s="1"/>
  <c r="E47" i="15" s="1"/>
  <c r="E31" i="15"/>
  <c r="E33" i="15" s="1"/>
  <c r="E35" i="15" s="1"/>
  <c r="E54" i="14"/>
  <c r="E43" i="13"/>
  <c r="E31" i="12"/>
  <c r="E32" i="14"/>
  <c r="E53" i="15"/>
  <c r="E55" i="15" s="1"/>
  <c r="E57" i="15" s="1"/>
  <c r="E53" i="14"/>
  <c r="E31" i="14"/>
  <c r="E43" i="14"/>
  <c r="E45" i="14" s="1"/>
  <c r="E47" i="14" s="1"/>
  <c r="E43" i="12"/>
  <c r="E53" i="13"/>
  <c r="E44" i="13"/>
  <c r="E54" i="13"/>
  <c r="E32" i="13"/>
  <c r="E31" i="13"/>
  <c r="E53" i="12"/>
  <c r="E32" i="12"/>
  <c r="E44" i="12"/>
  <c r="E30" i="7"/>
  <c r="E42" i="7"/>
  <c r="E29" i="7"/>
  <c r="E41" i="7"/>
  <c r="E52" i="7"/>
  <c r="E51" i="7"/>
  <c r="E54" i="7"/>
  <c r="E32" i="7"/>
  <c r="E44" i="7"/>
  <c r="E23" i="4"/>
  <c r="E24" i="4" s="1"/>
  <c r="E55" i="4" s="1"/>
  <c r="E55" i="14" l="1"/>
  <c r="E57" i="14" s="1"/>
  <c r="E45" i="13"/>
  <c r="E47" i="13" s="1"/>
  <c r="E55" i="13"/>
  <c r="E57" i="13" s="1"/>
  <c r="E45" i="12"/>
  <c r="E47" i="12" s="1"/>
  <c r="E33" i="12"/>
  <c r="E35" i="12" s="1"/>
  <c r="E33" i="14"/>
  <c r="E35" i="14" s="1"/>
  <c r="E33" i="13"/>
  <c r="E35" i="13" s="1"/>
  <c r="E55" i="12"/>
  <c r="E57" i="12" s="1"/>
  <c r="E53" i="7"/>
  <c r="E55" i="7" s="1"/>
  <c r="E57" i="7" s="1"/>
  <c r="E31" i="7"/>
  <c r="E33" i="7" s="1"/>
  <c r="E35" i="7" s="1"/>
  <c r="E43" i="7"/>
  <c r="E45" i="7" s="1"/>
  <c r="E47" i="7" s="1"/>
  <c r="E19" i="4"/>
  <c r="E52" i="4" l="1"/>
  <c r="E31" i="4"/>
  <c r="E30" i="4"/>
  <c r="E43" i="4"/>
  <c r="E42" i="4"/>
  <c r="E53" i="4"/>
  <c r="E28" i="4" l="1"/>
  <c r="E40" i="4" s="1"/>
  <c r="E44" i="4" l="1"/>
  <c r="E54" i="4" l="1"/>
  <c r="E32" i="4"/>
  <c r="E45" i="4" l="1"/>
  <c r="E46" i="4" s="1"/>
  <c r="E48" i="4" s="1"/>
  <c r="E33" i="4"/>
  <c r="E34" i="4" s="1"/>
  <c r="E56" i="4"/>
  <c r="E58" i="4" s="1"/>
  <c r="E36" i="4" l="1"/>
</calcChain>
</file>

<file path=xl/sharedStrings.xml><?xml version="1.0" encoding="utf-8"?>
<sst xmlns="http://schemas.openxmlformats.org/spreadsheetml/2006/main" count="289" uniqueCount="43">
  <si>
    <t>Regnskabsår:</t>
  </si>
  <si>
    <t>20xx</t>
  </si>
  <si>
    <t>Emne:</t>
  </si>
  <si>
    <t>Udført af:</t>
  </si>
  <si>
    <t>xxx</t>
  </si>
  <si>
    <t>Dato for anskaffelse</t>
  </si>
  <si>
    <t>Dato for 1. indregistrering</t>
  </si>
  <si>
    <t>Bilens nyvognspris</t>
  </si>
  <si>
    <t>Registreringsafgiftspligtigt tilbehør/ekstraudstyr</t>
  </si>
  <si>
    <t>Årlig grøn ejerafgift, jf. SKAT's opkrævning</t>
  </si>
  <si>
    <t>Årlig partikelfilterafgift, jf. SKAT's opkrævning</t>
  </si>
  <si>
    <t>Miljøtillæg, i alt før beskatningstillæg</t>
  </si>
  <si>
    <t>Miljøtillæg, i alt til beskatningsgrundlag</t>
  </si>
  <si>
    <t>Grundlag for bilens værdi indtil DKK 300.000</t>
  </si>
  <si>
    <t>Grundlag for bilens værdi over DKK 300.000</t>
  </si>
  <si>
    <t>Grundlag, i alt</t>
  </si>
  <si>
    <t>Miljøtillæg</t>
  </si>
  <si>
    <t>BESKATNINGSGRUNDLAG - UNDER 36 MÅNEDER:</t>
  </si>
  <si>
    <t>Årligt beskatningsgrundlag</t>
  </si>
  <si>
    <t>Månedligt beskatningsgrundlag</t>
  </si>
  <si>
    <t>Bilens købspris</t>
  </si>
  <si>
    <t>BESKATNINGSGRUNDLAG:</t>
  </si>
  <si>
    <t>Opstilling af ladestander hos medarbejder</t>
  </si>
  <si>
    <t>BESKATNINGSGRUNDLAG - OVER 36 MÅNEDER (75% AF NYVOGNSPRISEN:)</t>
  </si>
  <si>
    <t>VEJLEDNING</t>
  </si>
  <si>
    <t>"Beregning - Fri bil" kan anvendes til at opgøre den månedtlige beskatning</t>
  </si>
  <si>
    <t>for den som måtte have fri bil til rådighed.</t>
  </si>
  <si>
    <t>selve detailberegningerne bliver tilgængelige.</t>
  </si>
  <si>
    <t>Evt. spørgsmål til arket kan stilles til Videncentret.</t>
  </si>
  <si>
    <t>Navn xx</t>
  </si>
  <si>
    <t>XX 11 1111</t>
  </si>
  <si>
    <t>Beregning af fri bil pr. xx/xx 20xx</t>
  </si>
  <si>
    <t>Medarbejder:</t>
  </si>
  <si>
    <t>Reg. Nr.:</t>
  </si>
  <si>
    <t>Sidste måned med beskatningsgrundlag</t>
  </si>
  <si>
    <t>Første måned med beskatningsgrundlag</t>
  </si>
  <si>
    <t>Hvilken type bil er det?</t>
  </si>
  <si>
    <t>Beregningsgrundlag</t>
  </si>
  <si>
    <t xml:space="preserve">I arket "Beregning" skal først tages stilling til type og alderen på bilen, hvorefter </t>
  </si>
  <si>
    <t>Bemærk for el-biler i 2020: 
I perioden 1/4-2020 til 31/12-2020 (9 måneder) opnås et yderligere fradrag på 3.333 kr. før skat pr. måned. 
Beløbet på 3.333 kr. fratrækkes direkte i det beregnede månedlige beskatningsgrundlag.</t>
  </si>
  <si>
    <t>Værdien af ladestandere til elbiler har tidligere skulle indgå i beskatningsgrundlaget for el-firmabiler. Fra den 1. juli 2021 skal denne værdi ikke længere indgå i beskatningsgrundlaget for firmabiler og kan af arbejdsgiveren skattefrit overdrages til medarbejderen, når medarbejderen har været beskattet af fri bil i mindst seks måneder.</t>
  </si>
  <si>
    <t>Er bilen anskaffet indenfor 36 måneder fra 1. indregistrering?</t>
  </si>
  <si>
    <t>Alm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</si>
</sst>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6]mmmm\ yyyy;@"/>
    <numFmt numFmtId="165" formatCode="0.0%"/>
  </numFmts>
  <fonts count="10" x14ac:knownFonts="1">
    <font>
      <sz val="10"/>
      <name val="Arial"/>
    </font>
    <font>
      <sz val="11"/>
      <name val="Trebuchet MS"/>
      <family val="2"/>
    </font>
    <font>
      <sz val="11"/>
      <color indexed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u/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2" tint="-0.249977111117893"/>
      <name val="Trebuchet MS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3" fontId="1" fillId="0" borderId="0" xfId="0" applyNumberFormat="1" applyFont="1" applyBorder="1"/>
    <xf numFmtId="3" fontId="2" fillId="0" borderId="0" xfId="0" applyNumberFormat="1" applyFont="1" applyBorder="1"/>
    <xf numFmtId="3" fontId="4" fillId="0" borderId="0" xfId="0" applyNumberFormat="1" applyFont="1"/>
    <xf numFmtId="0" fontId="4" fillId="0" borderId="0" xfId="0" applyFont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4" fontId="4" fillId="2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4" fillId="2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Protection="1">
      <protection locked="0"/>
    </xf>
    <xf numFmtId="0" fontId="3" fillId="0" borderId="0" xfId="0" applyFont="1" applyBorder="1"/>
    <xf numFmtId="3" fontId="3" fillId="0" borderId="0" xfId="0" applyNumberFormat="1" applyFont="1" applyBorder="1"/>
    <xf numFmtId="3" fontId="4" fillId="2" borderId="0" xfId="0" applyNumberFormat="1" applyFont="1" applyFill="1" applyBorder="1"/>
    <xf numFmtId="0" fontId="5" fillId="0" borderId="0" xfId="0" applyFont="1" applyBorder="1"/>
    <xf numFmtId="3" fontId="4" fillId="0" borderId="0" xfId="0" applyNumberFormat="1" applyFont="1" applyBorder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/>
    <xf numFmtId="3" fontId="4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3" xfId="0" applyNumberFormat="1" applyFont="1" applyBorder="1"/>
    <xf numFmtId="3" fontId="8" fillId="0" borderId="0" xfId="0" applyNumberFormat="1" applyFont="1" applyBorder="1" applyProtection="1">
      <protection locked="0"/>
    </xf>
    <xf numFmtId="0" fontId="4" fillId="0" borderId="0" xfId="0" applyFont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/>
    <xf numFmtId="0" fontId="1" fillId="0" borderId="4" xfId="0" applyFont="1" applyBorder="1"/>
    <xf numFmtId="3" fontId="1" fillId="0" borderId="5" xfId="0" applyNumberFormat="1" applyFont="1" applyBorder="1" applyProtection="1">
      <protection locked="0"/>
    </xf>
    <xf numFmtId="3" fontId="1" fillId="0" borderId="5" xfId="0" applyNumberFormat="1" applyFont="1" applyBorder="1"/>
    <xf numFmtId="0" fontId="1" fillId="0" borderId="6" xfId="0" applyFont="1" applyBorder="1"/>
    <xf numFmtId="3" fontId="1" fillId="0" borderId="7" xfId="0" applyNumberFormat="1" applyFont="1" applyBorder="1" applyProtection="1">
      <protection locked="0"/>
    </xf>
    <xf numFmtId="1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3" fontId="1" fillId="0" borderId="9" xfId="0" applyNumberFormat="1" applyFont="1" applyBorder="1" applyAlignment="1" applyProtection="1">
      <alignment horizontal="right"/>
      <protection locked="0"/>
    </xf>
    <xf numFmtId="14" fontId="4" fillId="0" borderId="8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/>
    <xf numFmtId="0" fontId="4" fillId="0" borderId="0" xfId="0" applyFont="1" applyFill="1" applyBorder="1"/>
    <xf numFmtId="3" fontId="4" fillId="0" borderId="0" xfId="0" applyNumberFormat="1" applyFont="1" applyFill="1" applyBorder="1" applyProtection="1">
      <protection locked="0"/>
    </xf>
    <xf numFmtId="3" fontId="4" fillId="0" borderId="10" xfId="0" applyNumberFormat="1" applyFont="1" applyBorder="1"/>
    <xf numFmtId="3" fontId="4" fillId="0" borderId="10" xfId="0" applyNumberFormat="1" applyFont="1" applyFill="1" applyBorder="1"/>
    <xf numFmtId="3" fontId="3" fillId="0" borderId="2" xfId="0" applyNumberFormat="1" applyFont="1" applyFill="1" applyBorder="1"/>
    <xf numFmtId="3" fontId="3" fillId="0" borderId="10" xfId="0" applyNumberFormat="1" applyFont="1" applyFill="1" applyBorder="1"/>
    <xf numFmtId="0" fontId="3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 applyProtection="1">
      <protection locked="0"/>
    </xf>
    <xf numFmtId="2" fontId="4" fillId="0" borderId="0" xfId="0" applyNumberFormat="1" applyFont="1" applyFill="1" applyBorder="1" applyAlignment="1">
      <alignment horizontal="right" vertical="top" wrapText="1"/>
    </xf>
    <xf numFmtId="0" fontId="1" fillId="0" borderId="11" xfId="0" applyFont="1" applyBorder="1"/>
    <xf numFmtId="3" fontId="1" fillId="0" borderId="8" xfId="0" applyNumberFormat="1" applyFont="1" applyBorder="1" applyProtection="1">
      <protection locked="0"/>
    </xf>
    <xf numFmtId="3" fontId="1" fillId="0" borderId="8" xfId="0" applyNumberFormat="1" applyFont="1" applyBorder="1"/>
    <xf numFmtId="3" fontId="1" fillId="0" borderId="12" xfId="0" applyNumberFormat="1" applyFont="1" applyBorder="1" applyAlignment="1" applyProtection="1">
      <alignment horizontal="right"/>
      <protection locked="0"/>
    </xf>
    <xf numFmtId="3" fontId="1" fillId="0" borderId="13" xfId="0" applyNumberFormat="1" applyFont="1" applyBorder="1"/>
    <xf numFmtId="3" fontId="1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/>
    <xf numFmtId="3" fontId="4" fillId="0" borderId="1" xfId="0" applyNumberFormat="1" applyFont="1" applyBorder="1" applyProtection="1"/>
    <xf numFmtId="3" fontId="4" fillId="0" borderId="2" xfId="0" applyNumberFormat="1" applyFont="1" applyBorder="1" applyProtection="1"/>
    <xf numFmtId="165" fontId="4" fillId="0" borderId="0" xfId="0" applyNumberFormat="1" applyFont="1" applyBorder="1" applyProtection="1">
      <protection locked="0"/>
    </xf>
    <xf numFmtId="165" fontId="4" fillId="0" borderId="0" xfId="0" applyNumberFormat="1" applyFont="1" applyFill="1" applyBorder="1" applyProtection="1">
      <protection locked="0"/>
    </xf>
    <xf numFmtId="9" fontId="4" fillId="0" borderId="0" xfId="0" quotePrefix="1" applyNumberFormat="1" applyFont="1" applyBorder="1" applyAlignment="1" applyProtection="1">
      <alignment horizontal="right"/>
      <protection locked="0"/>
    </xf>
    <xf numFmtId="9" fontId="4" fillId="0" borderId="0" xfId="2" applyFont="1" applyBorder="1" applyProtection="1">
      <protection locked="0"/>
    </xf>
    <xf numFmtId="0" fontId="4" fillId="0" borderId="0" xfId="0" applyFont="1" applyBorder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742950</xdr:colOff>
      <xdr:row>0</xdr:row>
      <xdr:rowOff>676275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190500" y="0"/>
          <a:ext cx="5765800" cy="676275"/>
          <a:chOff x="171450" y="0"/>
          <a:chExt cx="5534025" cy="671706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38125" y="0"/>
            <a:ext cx="5467350" cy="671706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742950</xdr:colOff>
      <xdr:row>0</xdr:row>
      <xdr:rowOff>676275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62B74A71-742E-495E-AB94-F1AC95F1BCEF}"/>
            </a:ext>
          </a:extLst>
        </xdr:cNvPr>
        <xdr:cNvGrpSpPr>
          <a:grpSpLocks noChangeAspect="1"/>
        </xdr:cNvGrpSpPr>
      </xdr:nvGrpSpPr>
      <xdr:grpSpPr bwMode="auto">
        <a:xfrm>
          <a:off x="190500" y="0"/>
          <a:ext cx="5765800" cy="676275"/>
          <a:chOff x="171450" y="0"/>
          <a:chExt cx="5534025" cy="671706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A3428112-1435-4B15-BE52-59E500E424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5563121D-3299-48D8-AE79-BA7D1F897A4B}"/>
              </a:ext>
            </a:extLst>
          </xdr:cNvPr>
          <xdr:cNvSpPr/>
        </xdr:nvSpPr>
        <xdr:spPr>
          <a:xfrm>
            <a:off x="238125" y="0"/>
            <a:ext cx="5467350" cy="671706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742950</xdr:colOff>
      <xdr:row>0</xdr:row>
      <xdr:rowOff>676275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4C23860A-97E6-4AAF-8248-9351F9CA600D}"/>
            </a:ext>
          </a:extLst>
        </xdr:cNvPr>
        <xdr:cNvGrpSpPr>
          <a:grpSpLocks noChangeAspect="1"/>
        </xdr:cNvGrpSpPr>
      </xdr:nvGrpSpPr>
      <xdr:grpSpPr bwMode="auto">
        <a:xfrm>
          <a:off x="190500" y="0"/>
          <a:ext cx="5765800" cy="676275"/>
          <a:chOff x="171450" y="0"/>
          <a:chExt cx="5534025" cy="671706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83881337-467B-4EAD-AE5C-17C2976E6C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C1F1FB02-F4DE-4162-8272-99348886E592}"/>
              </a:ext>
            </a:extLst>
          </xdr:cNvPr>
          <xdr:cNvSpPr/>
        </xdr:nvSpPr>
        <xdr:spPr>
          <a:xfrm>
            <a:off x="238125" y="0"/>
            <a:ext cx="5467350" cy="671706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742950</xdr:colOff>
      <xdr:row>0</xdr:row>
      <xdr:rowOff>676275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C08E9BD7-9380-4A7A-A452-83F290A62702}"/>
            </a:ext>
          </a:extLst>
        </xdr:cNvPr>
        <xdr:cNvGrpSpPr>
          <a:grpSpLocks noChangeAspect="1"/>
        </xdr:cNvGrpSpPr>
      </xdr:nvGrpSpPr>
      <xdr:grpSpPr bwMode="auto">
        <a:xfrm>
          <a:off x="190500" y="0"/>
          <a:ext cx="5765800" cy="676275"/>
          <a:chOff x="171450" y="0"/>
          <a:chExt cx="5534025" cy="671706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455818FD-A048-469E-87DE-262101A559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FDBBB8DA-68DD-4E61-9F33-A79A40B76B0D}"/>
              </a:ext>
            </a:extLst>
          </xdr:cNvPr>
          <xdr:cNvSpPr/>
        </xdr:nvSpPr>
        <xdr:spPr>
          <a:xfrm>
            <a:off x="238125" y="0"/>
            <a:ext cx="5467350" cy="671706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742950</xdr:colOff>
      <xdr:row>0</xdr:row>
      <xdr:rowOff>676275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83D58A76-31F0-4696-9C42-DB170CDAD0F8}"/>
            </a:ext>
          </a:extLst>
        </xdr:cNvPr>
        <xdr:cNvGrpSpPr>
          <a:grpSpLocks noChangeAspect="1"/>
        </xdr:cNvGrpSpPr>
      </xdr:nvGrpSpPr>
      <xdr:grpSpPr bwMode="auto">
        <a:xfrm>
          <a:off x="190500" y="0"/>
          <a:ext cx="5765800" cy="676275"/>
          <a:chOff x="171450" y="0"/>
          <a:chExt cx="5534025" cy="671706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A0FFC2A2-C422-4D7E-AE2D-8D97F8DEEB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52EF1476-406C-447E-AC1B-362F8339D1E3}"/>
              </a:ext>
            </a:extLst>
          </xdr:cNvPr>
          <xdr:cNvSpPr/>
        </xdr:nvSpPr>
        <xdr:spPr>
          <a:xfrm>
            <a:off x="238125" y="0"/>
            <a:ext cx="5467350" cy="671706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742950</xdr:colOff>
      <xdr:row>0</xdr:row>
      <xdr:rowOff>676275</xdr:rowOff>
    </xdr:to>
    <xdr:grpSp>
      <xdr:nvGrpSpPr>
        <xdr:cNvPr id="2" name="Gruppe 20">
          <a:extLst>
            <a:ext uri="{FF2B5EF4-FFF2-40B4-BE49-F238E27FC236}">
              <a16:creationId xmlns:a16="http://schemas.microsoft.com/office/drawing/2014/main" id="{C463A093-2EE4-45C6-B207-C6B6A32AFC0A}"/>
            </a:ext>
          </a:extLst>
        </xdr:cNvPr>
        <xdr:cNvGrpSpPr>
          <a:grpSpLocks noChangeAspect="1"/>
        </xdr:cNvGrpSpPr>
      </xdr:nvGrpSpPr>
      <xdr:grpSpPr bwMode="auto">
        <a:xfrm>
          <a:off x="190500" y="0"/>
          <a:ext cx="5765800" cy="676275"/>
          <a:chOff x="171450" y="0"/>
          <a:chExt cx="5534025" cy="671706"/>
        </a:xfrm>
      </xdr:grpSpPr>
      <xdr:pic>
        <xdr:nvPicPr>
          <xdr:cNvPr id="3" name="Billede 16" descr="BDO_logo_27mm_WEB.jpg">
            <a:extLst>
              <a:ext uri="{FF2B5EF4-FFF2-40B4-BE49-F238E27FC236}">
                <a16:creationId xmlns:a16="http://schemas.microsoft.com/office/drawing/2014/main" id="{00D1FA26-E8A8-416E-8DF7-D3BE4A58A5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47626"/>
            <a:ext cx="1432777" cy="552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A7A5650C-6DF5-48DE-B71E-CA0CCB4AFCBA}"/>
              </a:ext>
            </a:extLst>
          </xdr:cNvPr>
          <xdr:cNvSpPr/>
        </xdr:nvSpPr>
        <xdr:spPr>
          <a:xfrm>
            <a:off x="238125" y="0"/>
            <a:ext cx="5467350" cy="671706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da-DK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ontortema">
  <a:themeElements>
    <a:clrScheme name="BDO">
      <a:dk1>
        <a:sysClr val="windowText" lastClr="000000"/>
      </a:dk1>
      <a:lt1>
        <a:srgbClr val="FFFFFF"/>
      </a:lt1>
      <a:dk2>
        <a:srgbClr val="20403B"/>
      </a:dk2>
      <a:lt2>
        <a:srgbClr val="62CAE2"/>
      </a:lt2>
      <a:accent1>
        <a:srgbClr val="9D8D85"/>
      </a:accent1>
      <a:accent2>
        <a:srgbClr val="20403B"/>
      </a:accent2>
      <a:accent3>
        <a:srgbClr val="62CAE2"/>
      </a:accent3>
      <a:accent4>
        <a:srgbClr val="F6A1A6"/>
      </a:accent4>
      <a:accent5>
        <a:srgbClr val="ED1A3B"/>
      </a:accent5>
      <a:accent6>
        <a:srgbClr val="FFE49D"/>
      </a:accent6>
      <a:hlink>
        <a:srgbClr val="ED1A3B"/>
      </a:hlink>
      <a:folHlink>
        <a:srgbClr val="2EB0A5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A9"/>
  <sheetViews>
    <sheetView tabSelected="1" workbookViewId="0">
      <selection activeCell="F11" sqref="F11"/>
    </sheetView>
  </sheetViews>
  <sheetFormatPr defaultColWidth="9.1796875" defaultRowHeight="13.5" x14ac:dyDescent="0.35"/>
  <cols>
    <col min="1" max="16384" width="9.1796875" style="6"/>
  </cols>
  <sheetData>
    <row r="1" spans="1:1" x14ac:dyDescent="0.35">
      <c r="A1" s="23" t="s">
        <v>24</v>
      </c>
    </row>
    <row r="3" spans="1:1" x14ac:dyDescent="0.35">
      <c r="A3" s="6" t="s">
        <v>25</v>
      </c>
    </row>
    <row r="4" spans="1:1" x14ac:dyDescent="0.35">
      <c r="A4" s="6" t="s">
        <v>26</v>
      </c>
    </row>
    <row r="6" spans="1:1" x14ac:dyDescent="0.35">
      <c r="A6" s="6" t="s">
        <v>38</v>
      </c>
    </row>
    <row r="7" spans="1:1" x14ac:dyDescent="0.35">
      <c r="A7" s="6" t="s">
        <v>27</v>
      </c>
    </row>
    <row r="9" spans="1:1" x14ac:dyDescent="0.35">
      <c r="A9" s="6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J60"/>
  <sheetViews>
    <sheetView workbookViewId="0"/>
  </sheetViews>
  <sheetFormatPr defaultColWidth="0" defaultRowHeight="13.5" zeroHeight="1" x14ac:dyDescent="0.35"/>
  <cols>
    <col min="1" max="1" width="2.7265625" style="6" customWidth="1"/>
    <col min="2" max="2" width="16.1796875" style="6" customWidth="1"/>
    <col min="3" max="3" width="39.26953125" style="6" customWidth="1"/>
    <col min="4" max="4" width="16.453125" style="5" customWidth="1"/>
    <col min="5" max="5" width="15.453125" style="5" customWidth="1"/>
    <col min="6" max="6" width="2" style="6" customWidth="1"/>
    <col min="7" max="10" width="0" style="6" hidden="1" customWidth="1"/>
    <col min="11" max="16384" width="9.1796875" style="6" hidden="1"/>
  </cols>
  <sheetData>
    <row r="1" spans="1:6" s="1" customFormat="1" ht="62.25" customHeight="1" thickBot="1" x14ac:dyDescent="0.4">
      <c r="B1" s="2"/>
      <c r="D1" s="3"/>
      <c r="E1" s="4"/>
    </row>
    <row r="2" spans="1:6" s="1" customFormat="1" ht="14.5" x14ac:dyDescent="0.35">
      <c r="B2" s="34" t="s">
        <v>2</v>
      </c>
      <c r="C2" s="35" t="s">
        <v>31</v>
      </c>
      <c r="D2" s="36" t="s">
        <v>0</v>
      </c>
      <c r="E2" s="42" t="s">
        <v>1</v>
      </c>
    </row>
    <row r="3" spans="1:6" s="1" customFormat="1" ht="14.5" x14ac:dyDescent="0.35">
      <c r="B3" s="54" t="s">
        <v>32</v>
      </c>
      <c r="C3" s="55" t="s">
        <v>29</v>
      </c>
      <c r="D3" s="56" t="s">
        <v>3</v>
      </c>
      <c r="E3" s="57" t="s">
        <v>4</v>
      </c>
    </row>
    <row r="4" spans="1:6" s="1" customFormat="1" ht="15" thickBot="1" x14ac:dyDescent="0.4">
      <c r="B4" s="37" t="s">
        <v>33</v>
      </c>
      <c r="C4" s="38" t="s">
        <v>30</v>
      </c>
      <c r="D4" s="58"/>
      <c r="E4" s="59"/>
    </row>
    <row r="5" spans="1:6" s="21" customFormat="1" x14ac:dyDescent="0.35">
      <c r="C5" s="27"/>
      <c r="D5" s="14"/>
      <c r="E5" s="14"/>
    </row>
    <row r="6" spans="1:6" s="21" customFormat="1" x14ac:dyDescent="0.35">
      <c r="B6" s="21" t="s">
        <v>36</v>
      </c>
      <c r="C6" s="27"/>
      <c r="D6" s="14"/>
      <c r="E6" s="14" t="s">
        <v>42</v>
      </c>
    </row>
    <row r="7" spans="1:6" s="21" customFormat="1" hidden="1" x14ac:dyDescent="0.35">
      <c r="C7" s="27"/>
      <c r="D7" s="14"/>
      <c r="E7" s="14"/>
    </row>
    <row r="8" spans="1:6" s="21" customFormat="1" ht="59.25" hidden="1" customHeight="1" x14ac:dyDescent="0.35">
      <c r="B8" s="67" t="s">
        <v>39</v>
      </c>
      <c r="C8" s="67"/>
      <c r="D8" s="67"/>
      <c r="E8" s="67"/>
    </row>
    <row r="9" spans="1:6" s="21" customFormat="1" x14ac:dyDescent="0.35">
      <c r="C9" s="27"/>
      <c r="D9" s="14"/>
      <c r="E9" s="14"/>
    </row>
    <row r="10" spans="1:6" x14ac:dyDescent="0.35">
      <c r="A10" s="21"/>
      <c r="B10" s="11" t="s">
        <v>6</v>
      </c>
      <c r="C10" s="12"/>
      <c r="E10" s="13">
        <v>42675</v>
      </c>
      <c r="F10" s="21"/>
    </row>
    <row r="11" spans="1:6" s="9" customFormat="1" x14ac:dyDescent="0.35">
      <c r="A11" s="28"/>
      <c r="B11" s="7" t="s">
        <v>5</v>
      </c>
      <c r="C11" s="8"/>
      <c r="E11" s="10">
        <v>44228</v>
      </c>
      <c r="F11" s="28"/>
    </row>
    <row r="12" spans="1:6" s="9" customFormat="1" x14ac:dyDescent="0.35">
      <c r="A12" s="28"/>
      <c r="B12" s="7"/>
      <c r="C12" s="8"/>
      <c r="E12" s="53"/>
      <c r="F12" s="28"/>
    </row>
    <row r="13" spans="1:6" s="9" customFormat="1" x14ac:dyDescent="0.35">
      <c r="A13" s="28"/>
      <c r="B13" s="41" t="s">
        <v>41</v>
      </c>
      <c r="C13" s="8"/>
      <c r="E13" s="43" t="str">
        <f>IF(EDATE(DatoInd,36)-DatoAnsk&gt;0,"Ja","Nej")</f>
        <v>Nej</v>
      </c>
      <c r="F13" s="28"/>
    </row>
    <row r="14" spans="1:6" x14ac:dyDescent="0.35">
      <c r="A14" s="21"/>
      <c r="B14" s="11"/>
      <c r="C14" s="12"/>
      <c r="E14" s="39"/>
      <c r="F14" s="21"/>
    </row>
    <row r="15" spans="1:6" x14ac:dyDescent="0.35">
      <c r="A15" s="21"/>
      <c r="B15" s="11" t="s">
        <v>20</v>
      </c>
      <c r="C15" s="12"/>
      <c r="E15" s="17">
        <v>300000</v>
      </c>
      <c r="F15" s="21"/>
    </row>
    <row r="16" spans="1:6" s="23" customFormat="1" hidden="1" x14ac:dyDescent="0.35">
      <c r="A16" s="15"/>
      <c r="B16" s="44" t="s">
        <v>7</v>
      </c>
      <c r="C16" s="44"/>
      <c r="D16" s="16"/>
      <c r="E16" s="17">
        <v>500000</v>
      </c>
      <c r="F16" s="15"/>
    </row>
    <row r="17" spans="1:6" s="23" customFormat="1" hidden="1" x14ac:dyDescent="0.35">
      <c r="A17" s="15"/>
      <c r="B17" s="44" t="s">
        <v>8</v>
      </c>
      <c r="C17" s="44"/>
      <c r="D17" s="16"/>
      <c r="E17" s="17">
        <v>10000</v>
      </c>
      <c r="F17" s="15"/>
    </row>
    <row r="18" spans="1:6" s="23" customFormat="1" hidden="1" x14ac:dyDescent="0.35">
      <c r="A18" s="15"/>
      <c r="B18" s="44" t="s">
        <v>22</v>
      </c>
      <c r="C18" s="44"/>
      <c r="D18" s="16"/>
      <c r="E18" s="17">
        <v>50000</v>
      </c>
      <c r="F18" s="15"/>
    </row>
    <row r="19" spans="1:6" s="23" customFormat="1" x14ac:dyDescent="0.35">
      <c r="A19" s="15"/>
      <c r="B19" s="60" t="s">
        <v>37</v>
      </c>
      <c r="C19" s="44"/>
      <c r="D19" s="16"/>
      <c r="E19" s="49">
        <f>IF(Type="Elbil",IF(NyBil="Ja",NyPris+EkstraUdstyr+ElEkstra,AnskPris+ElEkstra),IF(NyBil="Ja",NyPris+EkstraUdstyr,AnskPris))</f>
        <v>300000</v>
      </c>
      <c r="F19" s="15"/>
    </row>
    <row r="20" spans="1:6" s="33" customFormat="1" x14ac:dyDescent="0.35">
      <c r="A20" s="29"/>
      <c r="B20" s="30"/>
      <c r="C20" s="29"/>
      <c r="D20" s="31"/>
      <c r="E20" s="32"/>
      <c r="F20" s="29"/>
    </row>
    <row r="21" spans="1:6" x14ac:dyDescent="0.35">
      <c r="A21" s="21"/>
      <c r="B21" s="7" t="s">
        <v>9</v>
      </c>
      <c r="C21" s="18"/>
      <c r="D21" s="19"/>
      <c r="E21" s="17">
        <v>4500</v>
      </c>
      <c r="F21" s="21"/>
    </row>
    <row r="22" spans="1:6" x14ac:dyDescent="0.35">
      <c r="A22" s="21"/>
      <c r="B22" s="12" t="s">
        <v>10</v>
      </c>
      <c r="C22" s="11"/>
      <c r="D22" s="14"/>
      <c r="E22" s="17">
        <v>0</v>
      </c>
      <c r="F22" s="21"/>
    </row>
    <row r="23" spans="1:6" x14ac:dyDescent="0.35">
      <c r="A23" s="21"/>
      <c r="B23" s="12" t="s">
        <v>11</v>
      </c>
      <c r="C23" s="11"/>
      <c r="D23" s="14"/>
      <c r="E23" s="61">
        <f>IF(Type="Elbil",E21,SUM(E21:E22))</f>
        <v>4500</v>
      </c>
      <c r="F23" s="21"/>
    </row>
    <row r="24" spans="1:6" x14ac:dyDescent="0.35">
      <c r="A24" s="21"/>
      <c r="B24" s="12" t="s">
        <v>12</v>
      </c>
      <c r="C24" s="11"/>
      <c r="D24" s="66">
        <v>1.5</v>
      </c>
      <c r="E24" s="62">
        <f>E23*D24</f>
        <v>6750</v>
      </c>
      <c r="F24" s="21"/>
    </row>
    <row r="25" spans="1:6" x14ac:dyDescent="0.35">
      <c r="A25" s="21"/>
      <c r="B25" s="12"/>
      <c r="C25" s="11"/>
      <c r="D25" s="14"/>
      <c r="E25" s="14"/>
      <c r="F25" s="21"/>
    </row>
    <row r="26" spans="1:6" hidden="1" x14ac:dyDescent="0.35">
      <c r="A26" s="21"/>
      <c r="B26" s="40" t="s">
        <v>17</v>
      </c>
      <c r="C26" s="11"/>
      <c r="D26" s="14"/>
      <c r="E26" s="14"/>
      <c r="F26" s="21"/>
    </row>
    <row r="27" spans="1:6" hidden="1" x14ac:dyDescent="0.35">
      <c r="A27" s="21"/>
      <c r="B27" s="40"/>
      <c r="C27" s="11"/>
      <c r="D27" s="14"/>
      <c r="E27" s="14"/>
      <c r="F27" s="21"/>
    </row>
    <row r="28" spans="1:6" hidden="1" x14ac:dyDescent="0.35">
      <c r="A28" s="21"/>
      <c r="B28" s="51" t="s">
        <v>34</v>
      </c>
      <c r="C28" s="11"/>
      <c r="D28" s="14"/>
      <c r="E28" s="52">
        <f>EDATE(DatoInd,35)</f>
        <v>43739</v>
      </c>
      <c r="F28" s="21"/>
    </row>
    <row r="29" spans="1:6" hidden="1" x14ac:dyDescent="0.35">
      <c r="A29" s="21"/>
      <c r="B29" s="20"/>
      <c r="C29" s="21"/>
      <c r="D29" s="16"/>
      <c r="E29" s="16"/>
      <c r="F29" s="21"/>
    </row>
    <row r="30" spans="1:6" hidden="1" x14ac:dyDescent="0.35">
      <c r="A30" s="21"/>
      <c r="B30" s="7" t="s">
        <v>13</v>
      </c>
      <c r="C30" s="21"/>
      <c r="D30" s="63">
        <v>0.25</v>
      </c>
      <c r="E30" s="19">
        <f>IF(BerGrundlag&gt;300000,300000*D30,IF(BerGrundlag&lt;160000,160000*D30,BerGrundlag*D30))</f>
        <v>75000</v>
      </c>
      <c r="F30" s="21"/>
    </row>
    <row r="31" spans="1:6" s="23" customFormat="1" hidden="1" x14ac:dyDescent="0.35">
      <c r="A31" s="15"/>
      <c r="B31" s="7" t="s">
        <v>14</v>
      </c>
      <c r="C31" s="15"/>
      <c r="D31" s="63">
        <v>0.2</v>
      </c>
      <c r="E31" s="19">
        <f>IF(BerGrundlag&gt;300000,+(BerGrundlag-300000)*D31,0)</f>
        <v>0</v>
      </c>
      <c r="F31" s="15"/>
    </row>
    <row r="32" spans="1:6" hidden="1" x14ac:dyDescent="0.35">
      <c r="A32" s="21"/>
      <c r="B32" s="21" t="s">
        <v>15</v>
      </c>
      <c r="C32" s="21"/>
      <c r="D32" s="19"/>
      <c r="E32" s="22">
        <f>SUM(E30:E31)</f>
        <v>75000</v>
      </c>
      <c r="F32" s="21"/>
    </row>
    <row r="33" spans="2:6" hidden="1" x14ac:dyDescent="0.35">
      <c r="B33" s="6" t="s">
        <v>16</v>
      </c>
      <c r="E33" s="5">
        <f>MiljTil</f>
        <v>6750</v>
      </c>
    </row>
    <row r="34" spans="2:6" s="23" customFormat="1" ht="16.5" hidden="1" customHeight="1" x14ac:dyDescent="0.35">
      <c r="B34" s="23" t="s">
        <v>18</v>
      </c>
      <c r="D34" s="24"/>
      <c r="E34" s="25">
        <f>SUM(E32:E33)</f>
        <v>81750</v>
      </c>
    </row>
    <row r="35" spans="2:6" s="23" customFormat="1" ht="16.5" hidden="1" customHeight="1" x14ac:dyDescent="0.35">
      <c r="D35" s="24"/>
      <c r="E35" s="16"/>
    </row>
    <row r="36" spans="2:6" s="23" customFormat="1" ht="16.5" hidden="1" customHeight="1" x14ac:dyDescent="0.35">
      <c r="B36" s="29" t="s">
        <v>19</v>
      </c>
      <c r="C36" s="29"/>
      <c r="D36" s="31"/>
      <c r="E36" s="50">
        <f>+E34/12</f>
        <v>6812.5</v>
      </c>
    </row>
    <row r="37" spans="2:6" s="23" customFormat="1" ht="16.5" hidden="1" customHeight="1" x14ac:dyDescent="0.35">
      <c r="D37" s="24"/>
      <c r="E37" s="16"/>
    </row>
    <row r="38" spans="2:6" s="23" customFormat="1" ht="16.5" hidden="1" customHeight="1" x14ac:dyDescent="0.35">
      <c r="B38" s="40" t="s">
        <v>23</v>
      </c>
      <c r="C38" s="11"/>
      <c r="D38" s="14"/>
      <c r="E38" s="14"/>
      <c r="F38" s="21"/>
    </row>
    <row r="39" spans="2:6" s="23" customFormat="1" ht="16.5" hidden="1" customHeight="1" x14ac:dyDescent="0.35">
      <c r="B39" s="20"/>
      <c r="C39" s="21"/>
      <c r="D39" s="16"/>
      <c r="E39" s="16"/>
      <c r="F39" s="21"/>
    </row>
    <row r="40" spans="2:6" s="23" customFormat="1" ht="16.5" hidden="1" customHeight="1" x14ac:dyDescent="0.35">
      <c r="B40" s="51" t="s">
        <v>35</v>
      </c>
      <c r="C40" s="11"/>
      <c r="D40" s="14"/>
      <c r="E40" s="52">
        <f>EDATE(E28,1)</f>
        <v>43770</v>
      </c>
      <c r="F40" s="21"/>
    </row>
    <row r="41" spans="2:6" s="23" customFormat="1" ht="16.5" hidden="1" customHeight="1" x14ac:dyDescent="0.35">
      <c r="B41" s="20"/>
      <c r="C41" s="21"/>
      <c r="D41" s="16"/>
      <c r="E41" s="16"/>
      <c r="F41" s="21"/>
    </row>
    <row r="42" spans="2:6" s="23" customFormat="1" ht="16.5" hidden="1" customHeight="1" x14ac:dyDescent="0.35">
      <c r="B42" s="7" t="s">
        <v>13</v>
      </c>
      <c r="C42" s="21"/>
      <c r="D42" s="63">
        <v>0.25</v>
      </c>
      <c r="E42" s="19">
        <f>IF((BerGrundlag*0.75)&gt;300000,300000*D42,IF((BerGrundlag*0.75)&lt;160000,160000*D42,+(BerGrundlag*0.75)*D42))</f>
        <v>56250</v>
      </c>
      <c r="F42" s="21"/>
    </row>
    <row r="43" spans="2:6" s="23" customFormat="1" ht="16.5" hidden="1" customHeight="1" x14ac:dyDescent="0.35">
      <c r="B43" s="30" t="s">
        <v>14</v>
      </c>
      <c r="C43" s="29"/>
      <c r="D43" s="64">
        <v>0.2</v>
      </c>
      <c r="E43" s="47">
        <f>IF((BerGrundlag*0.75)&gt;300000,+((BerGrundlag*0.75)-300000)*D43,0)</f>
        <v>0</v>
      </c>
      <c r="F43" s="29"/>
    </row>
    <row r="44" spans="2:6" s="23" customFormat="1" ht="16.5" hidden="1" customHeight="1" x14ac:dyDescent="0.35">
      <c r="B44" s="45" t="s">
        <v>15</v>
      </c>
      <c r="C44" s="45"/>
      <c r="D44" s="32"/>
      <c r="E44" s="32">
        <f>SUM(E42:E43)</f>
        <v>56250</v>
      </c>
      <c r="F44" s="45"/>
    </row>
    <row r="45" spans="2:6" s="23" customFormat="1" ht="16.5" hidden="1" customHeight="1" x14ac:dyDescent="0.35">
      <c r="B45" s="45" t="s">
        <v>16</v>
      </c>
      <c r="C45" s="45"/>
      <c r="D45" s="46"/>
      <c r="E45" s="48">
        <f>MiljTil</f>
        <v>6750</v>
      </c>
      <c r="F45" s="45"/>
    </row>
    <row r="46" spans="2:6" s="23" customFormat="1" ht="16.5" hidden="1" customHeight="1" x14ac:dyDescent="0.35">
      <c r="B46" s="29" t="s">
        <v>18</v>
      </c>
      <c r="C46" s="29"/>
      <c r="D46" s="31"/>
      <c r="E46" s="49">
        <f>SUM(E44:E45)</f>
        <v>63000</v>
      </c>
      <c r="F46" s="29"/>
    </row>
    <row r="47" spans="2:6" s="23" customFormat="1" ht="16.5" hidden="1" customHeight="1" x14ac:dyDescent="0.35">
      <c r="B47" s="45"/>
      <c r="C47" s="45"/>
      <c r="D47" s="32"/>
      <c r="E47" s="32"/>
      <c r="F47" s="45"/>
    </row>
    <row r="48" spans="2:6" s="23" customFormat="1" ht="16.5" hidden="1" customHeight="1" x14ac:dyDescent="0.35">
      <c r="B48" s="29" t="s">
        <v>19</v>
      </c>
      <c r="C48" s="29"/>
      <c r="D48" s="31"/>
      <c r="E48" s="50">
        <f>+E46/12</f>
        <v>5250</v>
      </c>
      <c r="F48" s="29"/>
    </row>
    <row r="49" spans="2:5" s="23" customFormat="1" ht="16.5" hidden="1" customHeight="1" x14ac:dyDescent="0.35">
      <c r="D49" s="24"/>
      <c r="E49" s="16"/>
    </row>
    <row r="50" spans="2:5" s="23" customFormat="1" ht="16.5" customHeight="1" x14ac:dyDescent="0.35">
      <c r="B50" s="40" t="s">
        <v>21</v>
      </c>
      <c r="C50" s="11"/>
      <c r="D50" s="14"/>
      <c r="E50" s="14"/>
    </row>
    <row r="51" spans="2:5" s="23" customFormat="1" ht="16.5" customHeight="1" x14ac:dyDescent="0.35">
      <c r="B51" s="20"/>
      <c r="C51" s="21"/>
      <c r="D51" s="16"/>
      <c r="E51" s="16"/>
    </row>
    <row r="52" spans="2:5" s="23" customFormat="1" ht="16.5" customHeight="1" x14ac:dyDescent="0.35">
      <c r="B52" s="7" t="s">
        <v>13</v>
      </c>
      <c r="C52" s="21"/>
      <c r="D52" s="63">
        <v>0.25</v>
      </c>
      <c r="E52" s="19">
        <f>IF(BerGrundlag&gt;300000,300000*D52,IF(BerGrundlag&lt;160000,160000*D52,BerGrundlag*D52))</f>
        <v>75000</v>
      </c>
    </row>
    <row r="53" spans="2:5" s="23" customFormat="1" ht="16.5" customHeight="1" x14ac:dyDescent="0.35">
      <c r="B53" s="7" t="s">
        <v>14</v>
      </c>
      <c r="C53" s="15"/>
      <c r="D53" s="63">
        <v>0.2</v>
      </c>
      <c r="E53" s="19">
        <f>IF(BerGrundlag&gt;300000,+(BerGrundlag-300000)*D53,0)</f>
        <v>0</v>
      </c>
    </row>
    <row r="54" spans="2:5" s="23" customFormat="1" ht="16.5" customHeight="1" x14ac:dyDescent="0.35">
      <c r="B54" s="21" t="s">
        <v>15</v>
      </c>
      <c r="C54" s="21"/>
      <c r="D54" s="19"/>
      <c r="E54" s="22">
        <f>SUM(E52:E53)</f>
        <v>75000</v>
      </c>
    </row>
    <row r="55" spans="2:5" s="23" customFormat="1" ht="16.5" customHeight="1" x14ac:dyDescent="0.35">
      <c r="B55" s="6" t="s">
        <v>16</v>
      </c>
      <c r="C55" s="6"/>
      <c r="D55" s="5"/>
      <c r="E55" s="5">
        <f>MiljTil</f>
        <v>6750</v>
      </c>
    </row>
    <row r="56" spans="2:5" s="23" customFormat="1" ht="16.5" customHeight="1" x14ac:dyDescent="0.35">
      <c r="B56" s="23" t="s">
        <v>18</v>
      </c>
      <c r="D56" s="24"/>
      <c r="E56" s="25">
        <f>SUM(E54:E55)</f>
        <v>81750</v>
      </c>
    </row>
    <row r="57" spans="2:5" s="23" customFormat="1" ht="16.5" customHeight="1" x14ac:dyDescent="0.35">
      <c r="B57" s="6"/>
      <c r="C57" s="6"/>
      <c r="D57" s="5"/>
      <c r="E57" s="5"/>
    </row>
    <row r="58" spans="2:5" s="23" customFormat="1" ht="16.5" customHeight="1" thickBot="1" x14ac:dyDescent="0.4">
      <c r="B58" s="23" t="s">
        <v>19</v>
      </c>
      <c r="D58" s="24"/>
      <c r="E58" s="26">
        <f>+E56/12</f>
        <v>6812.5</v>
      </c>
    </row>
    <row r="59" spans="2:5" s="23" customFormat="1" ht="16.5" customHeight="1" x14ac:dyDescent="0.35">
      <c r="D59" s="24"/>
      <c r="E59" s="16"/>
    </row>
    <row r="60" spans="2:5" x14ac:dyDescent="0.35"/>
  </sheetData>
  <mergeCells count="1">
    <mergeCell ref="B8:E8"/>
  </mergeCells>
  <dataValidations count="1">
    <dataValidation type="list" allowBlank="1" showInputMessage="1" showErrorMessage="1" sqref="E6" xr:uid="{00000000-0002-0000-0100-000000000000}">
      <formula1>"Elbil,Alm bil"</formula1>
    </dataValidation>
  </dataValidations>
  <pageMargins left="0.7" right="0.7" top="0.75" bottom="0.75" header="0.3" footer="0.3"/>
  <pageSetup paperSize="9" orientation="portrait" verticalDpi="0" r:id="rId1"/>
  <ignoredErrors>
    <ignoredError sqref="E33 E45 E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D6F1-CF7A-42F4-A033-3411E119BE6D}">
  <sheetPr codeName="Ark4"/>
  <dimension ref="A1:J145"/>
  <sheetViews>
    <sheetView workbookViewId="0"/>
  </sheetViews>
  <sheetFormatPr defaultColWidth="0" defaultRowHeight="15" customHeight="1" zeroHeight="1" x14ac:dyDescent="0.35"/>
  <cols>
    <col min="1" max="1" width="2.7265625" style="6" customWidth="1"/>
    <col min="2" max="2" width="16.1796875" style="6" customWidth="1"/>
    <col min="3" max="3" width="39.26953125" style="6" customWidth="1"/>
    <col min="4" max="4" width="16.453125" style="5" customWidth="1"/>
    <col min="5" max="5" width="15.453125" style="5" customWidth="1"/>
    <col min="6" max="6" width="2" style="6" customWidth="1"/>
    <col min="7" max="10" width="0" style="6" hidden="1" customWidth="1"/>
    <col min="11" max="16384" width="9.1796875" style="6" hidden="1"/>
  </cols>
  <sheetData>
    <row r="1" spans="1:6" s="1" customFormat="1" ht="62.25" customHeight="1" thickBot="1" x14ac:dyDescent="0.4">
      <c r="B1" s="2"/>
      <c r="D1" s="3"/>
      <c r="E1" s="4"/>
    </row>
    <row r="2" spans="1:6" s="1" customFormat="1" ht="14.5" x14ac:dyDescent="0.35">
      <c r="B2" s="34" t="s">
        <v>2</v>
      </c>
      <c r="C2" s="35" t="s">
        <v>31</v>
      </c>
      <c r="D2" s="36" t="s">
        <v>0</v>
      </c>
      <c r="E2" s="42" t="s">
        <v>1</v>
      </c>
    </row>
    <row r="3" spans="1:6" s="1" customFormat="1" ht="14.5" x14ac:dyDescent="0.35">
      <c r="B3" s="54" t="s">
        <v>32</v>
      </c>
      <c r="C3" s="55" t="s">
        <v>29</v>
      </c>
      <c r="D3" s="56" t="s">
        <v>3</v>
      </c>
      <c r="E3" s="57" t="s">
        <v>4</v>
      </c>
    </row>
    <row r="4" spans="1:6" s="1" customFormat="1" thickBot="1" x14ac:dyDescent="0.4">
      <c r="B4" s="37" t="s">
        <v>33</v>
      </c>
      <c r="C4" s="38" t="s">
        <v>30</v>
      </c>
      <c r="D4" s="58"/>
      <c r="E4" s="59"/>
    </row>
    <row r="5" spans="1:6" s="21" customFormat="1" ht="13.5" x14ac:dyDescent="0.35">
      <c r="C5" s="27"/>
      <c r="D5" s="14"/>
      <c r="E5" s="14"/>
    </row>
    <row r="6" spans="1:6" s="21" customFormat="1" ht="13.5" x14ac:dyDescent="0.35">
      <c r="B6" s="21" t="s">
        <v>36</v>
      </c>
      <c r="C6" s="27"/>
      <c r="D6" s="14"/>
      <c r="E6" s="14" t="s">
        <v>42</v>
      </c>
    </row>
    <row r="7" spans="1:6" s="21" customFormat="1" ht="13.5" x14ac:dyDescent="0.35">
      <c r="C7" s="27"/>
      <c r="D7" s="14"/>
      <c r="E7" s="14"/>
    </row>
    <row r="8" spans="1:6" s="21" customFormat="1" ht="59.25" hidden="1" customHeight="1" x14ac:dyDescent="0.35">
      <c r="B8" s="67" t="s">
        <v>40</v>
      </c>
      <c r="C8" s="67"/>
      <c r="D8" s="67"/>
      <c r="E8" s="67"/>
    </row>
    <row r="9" spans="1:6" s="21" customFormat="1" ht="13.5" x14ac:dyDescent="0.35">
      <c r="C9" s="27"/>
      <c r="D9" s="14"/>
      <c r="E9" s="14"/>
    </row>
    <row r="10" spans="1:6" ht="13.5" x14ac:dyDescent="0.35">
      <c r="A10" s="21"/>
      <c r="B10" s="11" t="s">
        <v>6</v>
      </c>
      <c r="C10" s="12"/>
      <c r="E10" s="13">
        <v>42644</v>
      </c>
      <c r="F10" s="21"/>
    </row>
    <row r="11" spans="1:6" s="9" customFormat="1" ht="13.5" x14ac:dyDescent="0.35">
      <c r="A11" s="28"/>
      <c r="B11" s="7" t="s">
        <v>5</v>
      </c>
      <c r="C11" s="8"/>
      <c r="E11" s="10">
        <v>44044</v>
      </c>
      <c r="F11" s="28"/>
    </row>
    <row r="12" spans="1:6" s="9" customFormat="1" ht="13.5" x14ac:dyDescent="0.35">
      <c r="A12" s="28"/>
      <c r="B12" s="7"/>
      <c r="C12" s="8"/>
      <c r="E12" s="53"/>
      <c r="F12" s="28"/>
    </row>
    <row r="13" spans="1:6" s="9" customFormat="1" ht="13.5" x14ac:dyDescent="0.35">
      <c r="A13" s="28"/>
      <c r="B13" s="41" t="s">
        <v>41</v>
      </c>
      <c r="C13" s="8"/>
      <c r="E13" s="43" t="str">
        <f>IF(EDATE(DatoInd,36)-DatoAnsk&gt;0,"Ja","Nej")</f>
        <v>Nej</v>
      </c>
      <c r="F13" s="28"/>
    </row>
    <row r="14" spans="1:6" ht="13.5" x14ac:dyDescent="0.35">
      <c r="A14" s="21"/>
      <c r="B14" s="11"/>
      <c r="C14" s="12"/>
      <c r="E14" s="39"/>
      <c r="F14" s="21"/>
    </row>
    <row r="15" spans="1:6" ht="13.5" x14ac:dyDescent="0.35">
      <c r="A15" s="21"/>
      <c r="B15" s="11" t="s">
        <v>20</v>
      </c>
      <c r="C15" s="12"/>
      <c r="E15" s="17">
        <v>300000</v>
      </c>
      <c r="F15" s="21"/>
    </row>
    <row r="16" spans="1:6" s="23" customFormat="1" ht="13.5" hidden="1" x14ac:dyDescent="0.35">
      <c r="A16" s="15"/>
      <c r="B16" s="44" t="s">
        <v>7</v>
      </c>
      <c r="C16" s="44"/>
      <c r="D16" s="16"/>
      <c r="E16" s="17">
        <v>500000</v>
      </c>
      <c r="F16" s="15"/>
    </row>
    <row r="17" spans="1:6" s="23" customFormat="1" ht="13.5" hidden="1" x14ac:dyDescent="0.35">
      <c r="A17" s="15"/>
      <c r="B17" s="44" t="s">
        <v>8</v>
      </c>
      <c r="C17" s="44"/>
      <c r="D17" s="16"/>
      <c r="E17" s="17">
        <v>10000</v>
      </c>
      <c r="F17" s="15"/>
    </row>
    <row r="18" spans="1:6" s="23" customFormat="1" ht="13.5" x14ac:dyDescent="0.35">
      <c r="A18" s="15"/>
      <c r="B18" s="60" t="s">
        <v>37</v>
      </c>
      <c r="C18" s="44"/>
      <c r="D18" s="16"/>
      <c r="E18" s="49">
        <f>IF(Type="Elbil",IF(NyBil="Ja",NyPris+EkstraUdstyr,AnskPris),IF(NyBil="Ja",NyPris+EkstraUdstyr,AnskPris))</f>
        <v>300000</v>
      </c>
      <c r="F18" s="15"/>
    </row>
    <row r="19" spans="1:6" s="33" customFormat="1" ht="13.5" x14ac:dyDescent="0.35">
      <c r="A19" s="29"/>
      <c r="B19" s="30"/>
      <c r="C19" s="29"/>
      <c r="D19" s="31"/>
      <c r="E19" s="32"/>
      <c r="F19" s="29"/>
    </row>
    <row r="20" spans="1:6" ht="13.5" x14ac:dyDescent="0.35">
      <c r="A20" s="21"/>
      <c r="B20" s="7" t="s">
        <v>9</v>
      </c>
      <c r="C20" s="18"/>
      <c r="D20" s="19"/>
      <c r="E20" s="17">
        <v>4500</v>
      </c>
      <c r="F20" s="21"/>
    </row>
    <row r="21" spans="1:6" ht="13.5" x14ac:dyDescent="0.35">
      <c r="A21" s="21"/>
      <c r="B21" s="12" t="s">
        <v>10</v>
      </c>
      <c r="C21" s="11"/>
      <c r="D21" s="14"/>
      <c r="E21" s="17">
        <v>0</v>
      </c>
      <c r="F21" s="21"/>
    </row>
    <row r="22" spans="1:6" ht="13.5" x14ac:dyDescent="0.35">
      <c r="A22" s="21"/>
      <c r="B22" s="12" t="s">
        <v>11</v>
      </c>
      <c r="C22" s="11"/>
      <c r="D22" s="14"/>
      <c r="E22" s="61">
        <f>IF(Type="Elbil",E20,SUM(E20:E21))</f>
        <v>4500</v>
      </c>
      <c r="F22" s="21"/>
    </row>
    <row r="23" spans="1:6" ht="13.5" x14ac:dyDescent="0.35">
      <c r="A23" s="21"/>
      <c r="B23" s="12" t="s">
        <v>12</v>
      </c>
      <c r="C23" s="11"/>
      <c r="D23" s="65">
        <v>2.5</v>
      </c>
      <c r="E23" s="62">
        <f>E22*D23</f>
        <v>11250</v>
      </c>
      <c r="F23" s="21"/>
    </row>
    <row r="24" spans="1:6" ht="13.5" x14ac:dyDescent="0.35">
      <c r="A24" s="21"/>
      <c r="B24" s="12"/>
      <c r="C24" s="11"/>
      <c r="D24" s="14"/>
      <c r="E24" s="14"/>
      <c r="F24" s="21"/>
    </row>
    <row r="25" spans="1:6" ht="13.5" hidden="1" x14ac:dyDescent="0.35">
      <c r="A25" s="21"/>
      <c r="B25" s="40" t="s">
        <v>17</v>
      </c>
      <c r="C25" s="11"/>
      <c r="D25" s="14"/>
      <c r="E25" s="14"/>
      <c r="F25" s="21"/>
    </row>
    <row r="26" spans="1:6" ht="13.5" hidden="1" x14ac:dyDescent="0.35">
      <c r="A26" s="21"/>
      <c r="B26" s="40"/>
      <c r="C26" s="11"/>
      <c r="D26" s="14"/>
      <c r="E26" s="14"/>
      <c r="F26" s="21"/>
    </row>
    <row r="27" spans="1:6" ht="13.5" hidden="1" x14ac:dyDescent="0.35">
      <c r="A27" s="21"/>
      <c r="B27" s="51" t="s">
        <v>34</v>
      </c>
      <c r="C27" s="11"/>
      <c r="D27" s="14"/>
      <c r="E27" s="52">
        <f>EDATE(DatoInd,35)</f>
        <v>43709</v>
      </c>
      <c r="F27" s="21"/>
    </row>
    <row r="28" spans="1:6" ht="13.5" hidden="1" x14ac:dyDescent="0.35">
      <c r="A28" s="21"/>
      <c r="B28" s="20"/>
      <c r="C28" s="21"/>
      <c r="D28" s="16"/>
      <c r="E28" s="16"/>
      <c r="F28" s="21"/>
    </row>
    <row r="29" spans="1:6" ht="13.5" hidden="1" x14ac:dyDescent="0.35">
      <c r="A29" s="21"/>
      <c r="B29" s="7" t="s">
        <v>13</v>
      </c>
      <c r="C29" s="21"/>
      <c r="D29" s="63">
        <v>0.245</v>
      </c>
      <c r="E29" s="19">
        <f>IF(BerGrundlag&gt;300000,300000*D29,IF(BerGrundlag&lt;160000,160000*D29,BerGrundlag*D29))</f>
        <v>73500</v>
      </c>
      <c r="F29" s="21"/>
    </row>
    <row r="30" spans="1:6" s="23" customFormat="1" ht="13.5" hidden="1" x14ac:dyDescent="0.35">
      <c r="A30" s="15"/>
      <c r="B30" s="7" t="s">
        <v>14</v>
      </c>
      <c r="C30" s="15"/>
      <c r="D30" s="63">
        <v>0.20499999999999999</v>
      </c>
      <c r="E30" s="19">
        <f>IF(BerGrundlag&gt;300000,+(BerGrundlag-300000)*D30,0)</f>
        <v>0</v>
      </c>
      <c r="F30" s="15"/>
    </row>
    <row r="31" spans="1:6" ht="13.5" hidden="1" x14ac:dyDescent="0.35">
      <c r="A31" s="21"/>
      <c r="B31" s="21" t="s">
        <v>15</v>
      </c>
      <c r="C31" s="21"/>
      <c r="D31" s="19"/>
      <c r="E31" s="22">
        <f>SUM(E29:E30)</f>
        <v>73500</v>
      </c>
      <c r="F31" s="21"/>
    </row>
    <row r="32" spans="1:6" ht="13.5" hidden="1" x14ac:dyDescent="0.35">
      <c r="B32" s="6" t="s">
        <v>16</v>
      </c>
      <c r="E32" s="5">
        <f>MiljTil</f>
        <v>11250</v>
      </c>
    </row>
    <row r="33" spans="2:6" s="23" customFormat="1" ht="16.5" hidden="1" customHeight="1" x14ac:dyDescent="0.35">
      <c r="B33" s="23" t="s">
        <v>18</v>
      </c>
      <c r="D33" s="24"/>
      <c r="E33" s="25">
        <f>SUM(E31:E32)</f>
        <v>84750</v>
      </c>
    </row>
    <row r="34" spans="2:6" s="23" customFormat="1" ht="16.5" hidden="1" customHeight="1" x14ac:dyDescent="0.35">
      <c r="D34" s="24"/>
      <c r="E34" s="16"/>
    </row>
    <row r="35" spans="2:6" s="23" customFormat="1" ht="16.5" hidden="1" customHeight="1" x14ac:dyDescent="0.35">
      <c r="B35" s="29" t="s">
        <v>19</v>
      </c>
      <c r="C35" s="29"/>
      <c r="D35" s="31"/>
      <c r="E35" s="50">
        <f>+E33/12</f>
        <v>7062.5</v>
      </c>
    </row>
    <row r="36" spans="2:6" s="23" customFormat="1" ht="16.5" hidden="1" customHeight="1" x14ac:dyDescent="0.35">
      <c r="D36" s="24"/>
      <c r="E36" s="16"/>
    </row>
    <row r="37" spans="2:6" s="23" customFormat="1" ht="16.5" hidden="1" customHeight="1" x14ac:dyDescent="0.35">
      <c r="B37" s="40" t="s">
        <v>23</v>
      </c>
      <c r="C37" s="11"/>
      <c r="D37" s="14"/>
      <c r="E37" s="14"/>
      <c r="F37" s="21"/>
    </row>
    <row r="38" spans="2:6" s="23" customFormat="1" ht="16.5" hidden="1" customHeight="1" x14ac:dyDescent="0.35">
      <c r="B38" s="20"/>
      <c r="C38" s="21"/>
      <c r="D38" s="16"/>
      <c r="E38" s="16"/>
      <c r="F38" s="21"/>
    </row>
    <row r="39" spans="2:6" s="23" customFormat="1" ht="16.5" hidden="1" customHeight="1" x14ac:dyDescent="0.35">
      <c r="B39" s="51" t="s">
        <v>35</v>
      </c>
      <c r="C39" s="11"/>
      <c r="D39" s="14"/>
      <c r="E39" s="52">
        <f>EDATE(E27,1)</f>
        <v>43739</v>
      </c>
      <c r="F39" s="21"/>
    </row>
    <row r="40" spans="2:6" s="23" customFormat="1" ht="16.5" hidden="1" customHeight="1" x14ac:dyDescent="0.35">
      <c r="B40" s="20"/>
      <c r="C40" s="21"/>
      <c r="D40" s="16"/>
      <c r="E40" s="16"/>
      <c r="F40" s="21"/>
    </row>
    <row r="41" spans="2:6" s="23" customFormat="1" ht="16.5" hidden="1" customHeight="1" x14ac:dyDescent="0.35">
      <c r="B41" s="7" t="s">
        <v>13</v>
      </c>
      <c r="C41" s="21"/>
      <c r="D41" s="63">
        <v>0.245</v>
      </c>
      <c r="E41" s="19">
        <f>IF((BerGrundlag*0.75)&gt;300000,300000*D41,IF((BerGrundlag*0.75)&lt;160000,160000*D41,+(BerGrundlag*0.75)*D41))</f>
        <v>55125</v>
      </c>
      <c r="F41" s="21"/>
    </row>
    <row r="42" spans="2:6" s="23" customFormat="1" ht="16.5" hidden="1" customHeight="1" x14ac:dyDescent="0.35">
      <c r="B42" s="30" t="s">
        <v>14</v>
      </c>
      <c r="C42" s="29"/>
      <c r="D42" s="64">
        <v>0.20499999999999999</v>
      </c>
      <c r="E42" s="47">
        <f>IF((BerGrundlag*0.75)&gt;300000,+((BerGrundlag*0.75)-300000)*D42,0)</f>
        <v>0</v>
      </c>
      <c r="F42" s="29"/>
    </row>
    <row r="43" spans="2:6" s="23" customFormat="1" ht="16.5" hidden="1" customHeight="1" x14ac:dyDescent="0.35">
      <c r="B43" s="45" t="s">
        <v>15</v>
      </c>
      <c r="C43" s="45"/>
      <c r="D43" s="32"/>
      <c r="E43" s="32">
        <f>SUM(E41:E42)</f>
        <v>55125</v>
      </c>
      <c r="F43" s="45"/>
    </row>
    <row r="44" spans="2:6" s="23" customFormat="1" ht="16.5" hidden="1" customHeight="1" x14ac:dyDescent="0.35">
      <c r="B44" s="45" t="s">
        <v>16</v>
      </c>
      <c r="C44" s="45"/>
      <c r="D44" s="46"/>
      <c r="E44" s="48">
        <f>MiljTil</f>
        <v>11250</v>
      </c>
      <c r="F44" s="45"/>
    </row>
    <row r="45" spans="2:6" s="23" customFormat="1" ht="16.5" hidden="1" customHeight="1" x14ac:dyDescent="0.35">
      <c r="B45" s="29" t="s">
        <v>18</v>
      </c>
      <c r="C45" s="29"/>
      <c r="D45" s="31"/>
      <c r="E45" s="49">
        <f>SUM(E43:E44)</f>
        <v>66375</v>
      </c>
      <c r="F45" s="29"/>
    </row>
    <row r="46" spans="2:6" s="23" customFormat="1" ht="16.5" hidden="1" customHeight="1" x14ac:dyDescent="0.35">
      <c r="B46" s="45"/>
      <c r="C46" s="45"/>
      <c r="D46" s="32"/>
      <c r="E46" s="32"/>
      <c r="F46" s="45"/>
    </row>
    <row r="47" spans="2:6" s="23" customFormat="1" ht="16.5" hidden="1" customHeight="1" x14ac:dyDescent="0.35">
      <c r="B47" s="29" t="s">
        <v>19</v>
      </c>
      <c r="C47" s="29"/>
      <c r="D47" s="31"/>
      <c r="E47" s="50">
        <f>+E45/12</f>
        <v>5531.25</v>
      </c>
      <c r="F47" s="29"/>
    </row>
    <row r="48" spans="2:6" s="23" customFormat="1" ht="16.5" hidden="1" customHeight="1" x14ac:dyDescent="0.35">
      <c r="D48" s="24"/>
      <c r="E48" s="16"/>
    </row>
    <row r="49" spans="2:5" s="23" customFormat="1" ht="16.5" customHeight="1" x14ac:dyDescent="0.35">
      <c r="B49" s="40" t="s">
        <v>21</v>
      </c>
      <c r="C49" s="11"/>
      <c r="D49" s="14"/>
      <c r="E49" s="14"/>
    </row>
    <row r="50" spans="2:5" s="23" customFormat="1" ht="16.5" customHeight="1" x14ac:dyDescent="0.35">
      <c r="B50" s="20"/>
      <c r="C50" s="21"/>
      <c r="D50" s="16"/>
      <c r="E50" s="16"/>
    </row>
    <row r="51" spans="2:5" s="23" customFormat="1" ht="16.5" customHeight="1" x14ac:dyDescent="0.35">
      <c r="B51" s="7" t="s">
        <v>13</v>
      </c>
      <c r="C51" s="21"/>
      <c r="D51" s="63">
        <v>0.245</v>
      </c>
      <c r="E51" s="19">
        <f>IF(BerGrundlag&gt;300000,300000*D51,IF(BerGrundlag&lt;160000,160000*D51,BerGrundlag*D51))</f>
        <v>73500</v>
      </c>
    </row>
    <row r="52" spans="2:5" s="23" customFormat="1" ht="16.5" customHeight="1" x14ac:dyDescent="0.35">
      <c r="B52" s="7" t="s">
        <v>14</v>
      </c>
      <c r="C52" s="15"/>
      <c r="D52" s="63">
        <v>0.20499999999999999</v>
      </c>
      <c r="E52" s="19">
        <f>IF(BerGrundlag&gt;300000,+(BerGrundlag-300000)*D52,0)</f>
        <v>0</v>
      </c>
    </row>
    <row r="53" spans="2:5" s="23" customFormat="1" ht="16.5" customHeight="1" x14ac:dyDescent="0.35">
      <c r="B53" s="21" t="s">
        <v>15</v>
      </c>
      <c r="C53" s="21"/>
      <c r="D53" s="19"/>
      <c r="E53" s="22">
        <f>SUM(E51:E52)</f>
        <v>73500</v>
      </c>
    </row>
    <row r="54" spans="2:5" s="23" customFormat="1" ht="16.5" customHeight="1" x14ac:dyDescent="0.35">
      <c r="B54" s="6" t="s">
        <v>16</v>
      </c>
      <c r="C54" s="6"/>
      <c r="D54" s="5"/>
      <c r="E54" s="5">
        <f>MiljTil</f>
        <v>11250</v>
      </c>
    </row>
    <row r="55" spans="2:5" s="23" customFormat="1" ht="16.5" customHeight="1" x14ac:dyDescent="0.35">
      <c r="B55" s="23" t="s">
        <v>18</v>
      </c>
      <c r="D55" s="24"/>
      <c r="E55" s="25">
        <f>SUM(E53:E54)</f>
        <v>84750</v>
      </c>
    </row>
    <row r="56" spans="2:5" s="23" customFormat="1" ht="16.5" customHeight="1" x14ac:dyDescent="0.35">
      <c r="B56" s="6"/>
      <c r="C56" s="6"/>
      <c r="D56" s="5"/>
      <c r="E56" s="5"/>
    </row>
    <row r="57" spans="2:5" s="23" customFormat="1" ht="16.5" customHeight="1" thickBot="1" x14ac:dyDescent="0.4">
      <c r="B57" s="23" t="s">
        <v>19</v>
      </c>
      <c r="D57" s="24"/>
      <c r="E57" s="26">
        <f>+E55/12</f>
        <v>7062.5</v>
      </c>
    </row>
    <row r="58" spans="2:5" s="23" customFormat="1" ht="16.5" customHeight="1" x14ac:dyDescent="0.35">
      <c r="D58" s="24"/>
      <c r="E58" s="16"/>
    </row>
    <row r="64" spans="2:5" ht="15" customHeight="1" x14ac:dyDescent="0.35"/>
    <row r="143" ht="15" customHeight="1" x14ac:dyDescent="0.35"/>
    <row r="144" ht="15" customHeight="1" x14ac:dyDescent="0.35"/>
    <row r="145" ht="15" customHeight="1" x14ac:dyDescent="0.35"/>
  </sheetData>
  <mergeCells count="1">
    <mergeCell ref="B8:E8"/>
  </mergeCells>
  <dataValidations disablePrompts="1" count="1">
    <dataValidation type="list" allowBlank="1" showInputMessage="1" showErrorMessage="1" sqref="E6" xr:uid="{BFF236FD-DC11-41FE-A9FA-DC27C82EC03A}">
      <formula1>"Elbil,Alm bil"</formula1>
    </dataValidation>
  </dataValidations>
  <pageMargins left="0.7" right="0.7" top="0.75" bottom="0.75" header="0.3" footer="0.3"/>
  <pageSetup paperSize="9" orientation="portrait" verticalDpi="0" r:id="rId1"/>
  <ignoredErrors>
    <ignoredError sqref="E5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B084-58A3-4467-9798-F0DB23C788A2}">
  <sheetPr codeName="Ark5"/>
  <dimension ref="A1:J145"/>
  <sheetViews>
    <sheetView workbookViewId="0"/>
  </sheetViews>
  <sheetFormatPr defaultColWidth="0" defaultRowHeight="15" customHeight="1" zeroHeight="1" x14ac:dyDescent="0.35"/>
  <cols>
    <col min="1" max="1" width="2.7265625" style="6" customWidth="1"/>
    <col min="2" max="2" width="16.1796875" style="6" customWidth="1"/>
    <col min="3" max="3" width="39.26953125" style="6" customWidth="1"/>
    <col min="4" max="4" width="16.453125" style="5" customWidth="1"/>
    <col min="5" max="5" width="15.453125" style="5" customWidth="1"/>
    <col min="6" max="6" width="2" style="6" customWidth="1"/>
    <col min="7" max="10" width="0" style="6" hidden="1" customWidth="1"/>
    <col min="11" max="16384" width="9.1796875" style="6" hidden="1"/>
  </cols>
  <sheetData>
    <row r="1" spans="1:6" s="1" customFormat="1" ht="62.25" customHeight="1" thickBot="1" x14ac:dyDescent="0.4">
      <c r="B1" s="2"/>
      <c r="D1" s="3"/>
      <c r="E1" s="4"/>
    </row>
    <row r="2" spans="1:6" s="1" customFormat="1" ht="14.5" x14ac:dyDescent="0.35">
      <c r="B2" s="34" t="s">
        <v>2</v>
      </c>
      <c r="C2" s="35" t="s">
        <v>31</v>
      </c>
      <c r="D2" s="36" t="s">
        <v>0</v>
      </c>
      <c r="E2" s="42" t="s">
        <v>1</v>
      </c>
    </row>
    <row r="3" spans="1:6" s="1" customFormat="1" ht="14.5" x14ac:dyDescent="0.35">
      <c r="B3" s="54" t="s">
        <v>32</v>
      </c>
      <c r="C3" s="55" t="s">
        <v>29</v>
      </c>
      <c r="D3" s="56" t="s">
        <v>3</v>
      </c>
      <c r="E3" s="57" t="s">
        <v>4</v>
      </c>
    </row>
    <row r="4" spans="1:6" s="1" customFormat="1" thickBot="1" x14ac:dyDescent="0.4">
      <c r="B4" s="37" t="s">
        <v>33</v>
      </c>
      <c r="C4" s="38" t="s">
        <v>30</v>
      </c>
      <c r="D4" s="58"/>
      <c r="E4" s="59"/>
    </row>
    <row r="5" spans="1:6" s="21" customFormat="1" ht="13.5" x14ac:dyDescent="0.35">
      <c r="C5" s="27"/>
      <c r="D5" s="14"/>
      <c r="E5" s="14"/>
    </row>
    <row r="6" spans="1:6" s="21" customFormat="1" ht="13.5" x14ac:dyDescent="0.35">
      <c r="B6" s="21" t="s">
        <v>36</v>
      </c>
      <c r="C6" s="27"/>
      <c r="D6" s="14"/>
      <c r="E6" s="14" t="s">
        <v>42</v>
      </c>
    </row>
    <row r="7" spans="1:6" s="21" customFormat="1" ht="13.5" x14ac:dyDescent="0.35">
      <c r="C7" s="27"/>
      <c r="D7" s="14"/>
      <c r="E7" s="14"/>
    </row>
    <row r="8" spans="1:6" s="21" customFormat="1" ht="59.25" hidden="1" customHeight="1" x14ac:dyDescent="0.35">
      <c r="B8" s="67" t="s">
        <v>40</v>
      </c>
      <c r="C8" s="67"/>
      <c r="D8" s="67"/>
      <c r="E8" s="67"/>
    </row>
    <row r="9" spans="1:6" s="21" customFormat="1" ht="13.5" x14ac:dyDescent="0.35">
      <c r="C9" s="27"/>
      <c r="D9" s="14"/>
      <c r="E9" s="14"/>
    </row>
    <row r="10" spans="1:6" ht="13.5" x14ac:dyDescent="0.35">
      <c r="A10" s="21"/>
      <c r="B10" s="11" t="s">
        <v>6</v>
      </c>
      <c r="C10" s="12"/>
      <c r="E10" s="13">
        <v>42644</v>
      </c>
      <c r="F10" s="21"/>
    </row>
    <row r="11" spans="1:6" s="9" customFormat="1" ht="13.5" x14ac:dyDescent="0.35">
      <c r="A11" s="28"/>
      <c r="B11" s="7" t="s">
        <v>5</v>
      </c>
      <c r="C11" s="8"/>
      <c r="E11" s="10">
        <v>44044</v>
      </c>
      <c r="F11" s="28"/>
    </row>
    <row r="12" spans="1:6" s="9" customFormat="1" ht="13.5" x14ac:dyDescent="0.35">
      <c r="A12" s="28"/>
      <c r="B12" s="7"/>
      <c r="C12" s="8"/>
      <c r="E12" s="53"/>
      <c r="F12" s="28"/>
    </row>
    <row r="13" spans="1:6" s="9" customFormat="1" ht="13.5" x14ac:dyDescent="0.35">
      <c r="A13" s="28"/>
      <c r="B13" s="41" t="s">
        <v>41</v>
      </c>
      <c r="C13" s="8"/>
      <c r="E13" s="43" t="str">
        <f>IF(EDATE(DatoInd,36)-DatoAnsk&gt;0,"Ja","Nej")</f>
        <v>Nej</v>
      </c>
      <c r="F13" s="28"/>
    </row>
    <row r="14" spans="1:6" ht="13.5" x14ac:dyDescent="0.35">
      <c r="A14" s="21"/>
      <c r="B14" s="11"/>
      <c r="C14" s="12"/>
      <c r="E14" s="39"/>
      <c r="F14" s="21"/>
    </row>
    <row r="15" spans="1:6" ht="13.5" x14ac:dyDescent="0.35">
      <c r="A15" s="21"/>
      <c r="B15" s="11" t="s">
        <v>20</v>
      </c>
      <c r="C15" s="12"/>
      <c r="E15" s="17">
        <v>300000</v>
      </c>
      <c r="F15" s="21"/>
    </row>
    <row r="16" spans="1:6" s="23" customFormat="1" ht="13.5" hidden="1" x14ac:dyDescent="0.35">
      <c r="A16" s="15"/>
      <c r="B16" s="44" t="s">
        <v>7</v>
      </c>
      <c r="C16" s="44"/>
      <c r="D16" s="16"/>
      <c r="E16" s="17">
        <v>500000</v>
      </c>
      <c r="F16" s="15"/>
    </row>
    <row r="17" spans="1:6" s="23" customFormat="1" ht="13.5" hidden="1" x14ac:dyDescent="0.35">
      <c r="A17" s="15"/>
      <c r="B17" s="44" t="s">
        <v>8</v>
      </c>
      <c r="C17" s="44"/>
      <c r="D17" s="16"/>
      <c r="E17" s="17">
        <v>10000</v>
      </c>
      <c r="F17" s="15"/>
    </row>
    <row r="18" spans="1:6" s="23" customFormat="1" ht="13.5" x14ac:dyDescent="0.35">
      <c r="A18" s="15"/>
      <c r="B18" s="60" t="s">
        <v>37</v>
      </c>
      <c r="C18" s="44"/>
      <c r="D18" s="16"/>
      <c r="E18" s="49">
        <f>IF(Type="Elbil",IF(NyBil="Ja",NyPris+EkstraUdstyr,AnskPris),IF(NyBil="Ja",NyPris+EkstraUdstyr,AnskPris))</f>
        <v>300000</v>
      </c>
      <c r="F18" s="15"/>
    </row>
    <row r="19" spans="1:6" s="33" customFormat="1" ht="13.5" x14ac:dyDescent="0.35">
      <c r="A19" s="29"/>
      <c r="B19" s="30"/>
      <c r="C19" s="29"/>
      <c r="D19" s="31"/>
      <c r="E19" s="32"/>
      <c r="F19" s="29"/>
    </row>
    <row r="20" spans="1:6" ht="13.5" x14ac:dyDescent="0.35">
      <c r="A20" s="21"/>
      <c r="B20" s="7" t="s">
        <v>9</v>
      </c>
      <c r="C20" s="18"/>
      <c r="D20" s="19"/>
      <c r="E20" s="17">
        <v>4500</v>
      </c>
      <c r="F20" s="21"/>
    </row>
    <row r="21" spans="1:6" ht="13.5" x14ac:dyDescent="0.35">
      <c r="A21" s="21"/>
      <c r="B21" s="12" t="s">
        <v>10</v>
      </c>
      <c r="C21" s="11"/>
      <c r="D21" s="14"/>
      <c r="E21" s="17">
        <v>0</v>
      </c>
      <c r="F21" s="21"/>
    </row>
    <row r="22" spans="1:6" ht="13.5" x14ac:dyDescent="0.35">
      <c r="A22" s="21"/>
      <c r="B22" s="12" t="s">
        <v>11</v>
      </c>
      <c r="C22" s="11"/>
      <c r="D22" s="14"/>
      <c r="E22" s="61">
        <f>IF(Type="Elbil",E20,SUM(E20:E21))</f>
        <v>4500</v>
      </c>
      <c r="F22" s="21"/>
    </row>
    <row r="23" spans="1:6" ht="13.5" x14ac:dyDescent="0.35">
      <c r="A23" s="21"/>
      <c r="B23" s="12" t="s">
        <v>12</v>
      </c>
      <c r="C23" s="11"/>
      <c r="D23" s="66">
        <v>3.5</v>
      </c>
      <c r="E23" s="62">
        <f>E22*D23</f>
        <v>15750</v>
      </c>
      <c r="F23" s="21"/>
    </row>
    <row r="24" spans="1:6" ht="13.5" x14ac:dyDescent="0.35">
      <c r="A24" s="21"/>
      <c r="B24" s="12"/>
      <c r="C24" s="11"/>
      <c r="D24" s="14"/>
      <c r="E24" s="14"/>
      <c r="F24" s="21"/>
    </row>
    <row r="25" spans="1:6" ht="13.5" hidden="1" x14ac:dyDescent="0.35">
      <c r="A25" s="21"/>
      <c r="B25" s="40" t="s">
        <v>17</v>
      </c>
      <c r="C25" s="11"/>
      <c r="D25" s="14"/>
      <c r="E25" s="14"/>
      <c r="F25" s="21"/>
    </row>
    <row r="26" spans="1:6" ht="13.5" hidden="1" x14ac:dyDescent="0.35">
      <c r="A26" s="21"/>
      <c r="B26" s="40"/>
      <c r="C26" s="11"/>
      <c r="D26" s="14"/>
      <c r="E26" s="14"/>
      <c r="F26" s="21"/>
    </row>
    <row r="27" spans="1:6" ht="13.5" hidden="1" x14ac:dyDescent="0.35">
      <c r="A27" s="21"/>
      <c r="B27" s="51" t="s">
        <v>34</v>
      </c>
      <c r="C27" s="11"/>
      <c r="D27" s="14"/>
      <c r="E27" s="52">
        <f>EDATE(DatoInd,35)</f>
        <v>43709</v>
      </c>
      <c r="F27" s="21"/>
    </row>
    <row r="28" spans="1:6" ht="13.5" hidden="1" x14ac:dyDescent="0.35">
      <c r="A28" s="21"/>
      <c r="B28" s="20"/>
      <c r="C28" s="21"/>
      <c r="D28" s="16"/>
      <c r="E28" s="16"/>
      <c r="F28" s="21"/>
    </row>
    <row r="29" spans="1:6" ht="13.5" hidden="1" x14ac:dyDescent="0.35">
      <c r="A29" s="21"/>
      <c r="B29" s="7" t="s">
        <v>13</v>
      </c>
      <c r="C29" s="21"/>
      <c r="D29" s="63">
        <v>0.24</v>
      </c>
      <c r="E29" s="19">
        <f>IF(BerGrundlag&gt;300000,300000*D29,IF(BerGrundlag&lt;160000,160000*D29,BerGrundlag*D29))</f>
        <v>72000</v>
      </c>
      <c r="F29" s="21"/>
    </row>
    <row r="30" spans="1:6" s="23" customFormat="1" ht="13.5" hidden="1" x14ac:dyDescent="0.35">
      <c r="A30" s="15"/>
      <c r="B30" s="7" t="s">
        <v>14</v>
      </c>
      <c r="C30" s="15"/>
      <c r="D30" s="63">
        <v>0.21</v>
      </c>
      <c r="E30" s="19">
        <f>IF(BerGrundlag&gt;300000,+(BerGrundlag-300000)*D30,0)</f>
        <v>0</v>
      </c>
      <c r="F30" s="15"/>
    </row>
    <row r="31" spans="1:6" ht="13.5" hidden="1" x14ac:dyDescent="0.35">
      <c r="A31" s="21"/>
      <c r="B31" s="21" t="s">
        <v>15</v>
      </c>
      <c r="C31" s="21"/>
      <c r="D31" s="19"/>
      <c r="E31" s="22">
        <f>SUM(E29:E30)</f>
        <v>72000</v>
      </c>
      <c r="F31" s="21"/>
    </row>
    <row r="32" spans="1:6" ht="13.5" hidden="1" x14ac:dyDescent="0.35">
      <c r="B32" s="6" t="s">
        <v>16</v>
      </c>
      <c r="E32" s="5">
        <f>MiljTil</f>
        <v>15750</v>
      </c>
    </row>
    <row r="33" spans="2:6" s="23" customFormat="1" ht="16.5" hidden="1" customHeight="1" x14ac:dyDescent="0.35">
      <c r="B33" s="23" t="s">
        <v>18</v>
      </c>
      <c r="D33" s="24"/>
      <c r="E33" s="25">
        <f>SUM(E31:E32)</f>
        <v>87750</v>
      </c>
    </row>
    <row r="34" spans="2:6" s="23" customFormat="1" ht="16.5" hidden="1" customHeight="1" x14ac:dyDescent="0.35">
      <c r="D34" s="24"/>
      <c r="E34" s="16"/>
    </row>
    <row r="35" spans="2:6" s="23" customFormat="1" ht="16.5" hidden="1" customHeight="1" x14ac:dyDescent="0.35">
      <c r="B35" s="29" t="s">
        <v>19</v>
      </c>
      <c r="C35" s="29"/>
      <c r="D35" s="31"/>
      <c r="E35" s="50">
        <f>+E33/12</f>
        <v>7312.5</v>
      </c>
    </row>
    <row r="36" spans="2:6" s="23" customFormat="1" ht="16.5" hidden="1" customHeight="1" x14ac:dyDescent="0.35">
      <c r="D36" s="24"/>
      <c r="E36" s="16"/>
    </row>
    <row r="37" spans="2:6" s="23" customFormat="1" ht="16.5" hidden="1" customHeight="1" x14ac:dyDescent="0.35">
      <c r="B37" s="40" t="s">
        <v>23</v>
      </c>
      <c r="C37" s="11"/>
      <c r="D37" s="14"/>
      <c r="E37" s="14"/>
      <c r="F37" s="21"/>
    </row>
    <row r="38" spans="2:6" s="23" customFormat="1" ht="16.5" hidden="1" customHeight="1" x14ac:dyDescent="0.35">
      <c r="B38" s="20"/>
      <c r="C38" s="21"/>
      <c r="D38" s="16"/>
      <c r="E38" s="16"/>
      <c r="F38" s="21"/>
    </row>
    <row r="39" spans="2:6" s="23" customFormat="1" ht="16.5" hidden="1" customHeight="1" x14ac:dyDescent="0.35">
      <c r="B39" s="51" t="s">
        <v>35</v>
      </c>
      <c r="C39" s="11"/>
      <c r="D39" s="14"/>
      <c r="E39" s="52">
        <f>EDATE(E27,1)</f>
        <v>43739</v>
      </c>
      <c r="F39" s="21"/>
    </row>
    <row r="40" spans="2:6" s="23" customFormat="1" ht="16.5" hidden="1" customHeight="1" x14ac:dyDescent="0.35">
      <c r="B40" s="20"/>
      <c r="C40" s="21"/>
      <c r="D40" s="16"/>
      <c r="E40" s="16"/>
      <c r="F40" s="21"/>
    </row>
    <row r="41" spans="2:6" s="23" customFormat="1" ht="16.5" hidden="1" customHeight="1" x14ac:dyDescent="0.35">
      <c r="B41" s="7" t="s">
        <v>13</v>
      </c>
      <c r="C41" s="21"/>
      <c r="D41" s="63">
        <v>0.24</v>
      </c>
      <c r="E41" s="19">
        <f>IF((BerGrundlag*0.75)&gt;300000,300000*D41,IF((BerGrundlag*0.75)&lt;160000,160000*D41,+(BerGrundlag*0.75)*D41))</f>
        <v>54000</v>
      </c>
      <c r="F41" s="21"/>
    </row>
    <row r="42" spans="2:6" s="23" customFormat="1" ht="16.5" hidden="1" customHeight="1" x14ac:dyDescent="0.35">
      <c r="B42" s="30" t="s">
        <v>14</v>
      </c>
      <c r="C42" s="29"/>
      <c r="D42" s="64">
        <v>0.21</v>
      </c>
      <c r="E42" s="47">
        <f>IF((BerGrundlag*0.75)&gt;300000,+((BerGrundlag*0.75)-300000)*D42,0)</f>
        <v>0</v>
      </c>
      <c r="F42" s="29"/>
    </row>
    <row r="43" spans="2:6" s="23" customFormat="1" ht="16.5" hidden="1" customHeight="1" x14ac:dyDescent="0.35">
      <c r="B43" s="45" t="s">
        <v>15</v>
      </c>
      <c r="C43" s="45"/>
      <c r="D43" s="32"/>
      <c r="E43" s="32">
        <f>SUM(E41:E42)</f>
        <v>54000</v>
      </c>
      <c r="F43" s="45"/>
    </row>
    <row r="44" spans="2:6" s="23" customFormat="1" ht="16.5" hidden="1" customHeight="1" x14ac:dyDescent="0.35">
      <c r="B44" s="45" t="s">
        <v>16</v>
      </c>
      <c r="C44" s="45"/>
      <c r="D44" s="46"/>
      <c r="E44" s="48">
        <f>MiljTil</f>
        <v>15750</v>
      </c>
      <c r="F44" s="45"/>
    </row>
    <row r="45" spans="2:6" s="23" customFormat="1" ht="16.5" hidden="1" customHeight="1" x14ac:dyDescent="0.35">
      <c r="B45" s="29" t="s">
        <v>18</v>
      </c>
      <c r="C45" s="29"/>
      <c r="D45" s="31"/>
      <c r="E45" s="49">
        <f>SUM(E43:E44)</f>
        <v>69750</v>
      </c>
      <c r="F45" s="29"/>
    </row>
    <row r="46" spans="2:6" s="23" customFormat="1" ht="16.5" hidden="1" customHeight="1" x14ac:dyDescent="0.35">
      <c r="B46" s="45"/>
      <c r="C46" s="45"/>
      <c r="D46" s="32"/>
      <c r="E46" s="32"/>
      <c r="F46" s="45"/>
    </row>
    <row r="47" spans="2:6" s="23" customFormat="1" ht="16.5" hidden="1" customHeight="1" x14ac:dyDescent="0.35">
      <c r="B47" s="29" t="s">
        <v>19</v>
      </c>
      <c r="C47" s="29"/>
      <c r="D47" s="31"/>
      <c r="E47" s="50">
        <f>+E45/12</f>
        <v>5812.5</v>
      </c>
      <c r="F47" s="29"/>
    </row>
    <row r="48" spans="2:6" s="23" customFormat="1" ht="16.5" hidden="1" customHeight="1" x14ac:dyDescent="0.35">
      <c r="D48" s="24"/>
      <c r="E48" s="16"/>
    </row>
    <row r="49" spans="2:5" s="23" customFormat="1" ht="16.5" customHeight="1" x14ac:dyDescent="0.35">
      <c r="B49" s="40" t="s">
        <v>21</v>
      </c>
      <c r="C49" s="11"/>
      <c r="D49" s="14"/>
      <c r="E49" s="14"/>
    </row>
    <row r="50" spans="2:5" s="23" customFormat="1" ht="16.5" customHeight="1" x14ac:dyDescent="0.35">
      <c r="B50" s="20"/>
      <c r="C50" s="21"/>
      <c r="D50" s="16"/>
      <c r="E50" s="16"/>
    </row>
    <row r="51" spans="2:5" s="23" customFormat="1" ht="16.5" customHeight="1" x14ac:dyDescent="0.35">
      <c r="B51" s="7" t="s">
        <v>13</v>
      </c>
      <c r="C51" s="21"/>
      <c r="D51" s="63">
        <v>0.24</v>
      </c>
      <c r="E51" s="19">
        <f>IF(BerGrundlag&gt;300000,300000*D51,IF(BerGrundlag&lt;160000,160000*D51,BerGrundlag*D51))</f>
        <v>72000</v>
      </c>
    </row>
    <row r="52" spans="2:5" s="23" customFormat="1" ht="16.5" customHeight="1" x14ac:dyDescent="0.35">
      <c r="B52" s="7" t="s">
        <v>14</v>
      </c>
      <c r="C52" s="15"/>
      <c r="D52" s="63">
        <v>0.21</v>
      </c>
      <c r="E52" s="19">
        <f>IF(BerGrundlag&gt;300000,+(BerGrundlag-300000)*D52,0)</f>
        <v>0</v>
      </c>
    </row>
    <row r="53" spans="2:5" s="23" customFormat="1" ht="16.5" customHeight="1" x14ac:dyDescent="0.35">
      <c r="B53" s="21" t="s">
        <v>15</v>
      </c>
      <c r="C53" s="21"/>
      <c r="D53" s="19"/>
      <c r="E53" s="22">
        <f>SUM(E51:E52)</f>
        <v>72000</v>
      </c>
    </row>
    <row r="54" spans="2:5" s="23" customFormat="1" ht="16.5" customHeight="1" x14ac:dyDescent="0.35">
      <c r="B54" s="6" t="s">
        <v>16</v>
      </c>
      <c r="C54" s="6"/>
      <c r="D54" s="5"/>
      <c r="E54" s="5">
        <f>MiljTil</f>
        <v>15750</v>
      </c>
    </row>
    <row r="55" spans="2:5" s="23" customFormat="1" ht="16.5" customHeight="1" x14ac:dyDescent="0.35">
      <c r="B55" s="23" t="s">
        <v>18</v>
      </c>
      <c r="D55" s="24"/>
      <c r="E55" s="25">
        <f>SUM(E53:E54)</f>
        <v>87750</v>
      </c>
    </row>
    <row r="56" spans="2:5" s="23" customFormat="1" ht="16.5" customHeight="1" x14ac:dyDescent="0.35">
      <c r="B56" s="6"/>
      <c r="C56" s="6"/>
      <c r="D56" s="5"/>
      <c r="E56" s="5"/>
    </row>
    <row r="57" spans="2:5" s="23" customFormat="1" ht="16.5" customHeight="1" thickBot="1" x14ac:dyDescent="0.4">
      <c r="B57" s="23" t="s">
        <v>19</v>
      </c>
      <c r="D57" s="24"/>
      <c r="E57" s="26">
        <f>+E55/12</f>
        <v>7312.5</v>
      </c>
    </row>
    <row r="58" spans="2:5" s="23" customFormat="1" ht="16.5" customHeight="1" x14ac:dyDescent="0.35">
      <c r="D58" s="24"/>
      <c r="E58" s="16"/>
    </row>
    <row r="59" spans="2:5" ht="15" customHeight="1" x14ac:dyDescent="0.35"/>
    <row r="60" spans="2:5" ht="15" customHeight="1" x14ac:dyDescent="0.35"/>
    <row r="61" spans="2:5" ht="15" customHeight="1" x14ac:dyDescent="0.35"/>
    <row r="62" spans="2:5" ht="15" customHeight="1" x14ac:dyDescent="0.35"/>
    <row r="63" spans="2:5" ht="15" customHeight="1" x14ac:dyDescent="0.35"/>
    <row r="64" spans="2:5" ht="15" customHeight="1" x14ac:dyDescent="0.35"/>
    <row r="143" ht="15" customHeight="1" x14ac:dyDescent="0.35"/>
    <row r="144" ht="15" customHeight="1" x14ac:dyDescent="0.35"/>
    <row r="145" ht="15" customHeight="1" x14ac:dyDescent="0.35"/>
  </sheetData>
  <mergeCells count="1">
    <mergeCell ref="B8:E8"/>
  </mergeCells>
  <dataValidations count="1">
    <dataValidation type="list" allowBlank="1" showInputMessage="1" showErrorMessage="1" sqref="E6" xr:uid="{EF4FDE8C-B48B-41EB-9B9C-7DDA9928912A}">
      <formula1>"Elbil,Alm bil"</formula1>
    </dataValidation>
  </dataValidations>
  <pageMargins left="0.7" right="0.7" top="0.75" bottom="0.75" header="0.3" footer="0.3"/>
  <pageSetup paperSize="9" orientation="portrait" verticalDpi="0" r:id="rId1"/>
  <ignoredErrors>
    <ignoredError sqref="E5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A94DB-818E-4C7F-9DE1-DF7947FB40CD}">
  <sheetPr codeName="Ark6"/>
  <dimension ref="A1:J145"/>
  <sheetViews>
    <sheetView workbookViewId="0"/>
  </sheetViews>
  <sheetFormatPr defaultColWidth="0" defaultRowHeight="15" customHeight="1" zeroHeight="1" x14ac:dyDescent="0.35"/>
  <cols>
    <col min="1" max="1" width="2.7265625" style="6" customWidth="1"/>
    <col min="2" max="2" width="16.1796875" style="6" customWidth="1"/>
    <col min="3" max="3" width="39.26953125" style="6" customWidth="1"/>
    <col min="4" max="4" width="16.453125" style="5" customWidth="1"/>
    <col min="5" max="5" width="15.453125" style="5" customWidth="1"/>
    <col min="6" max="6" width="2" style="6" customWidth="1"/>
    <col min="7" max="10" width="0" style="6" hidden="1" customWidth="1"/>
    <col min="11" max="16384" width="9.1796875" style="6" hidden="1"/>
  </cols>
  <sheetData>
    <row r="1" spans="1:6" s="1" customFormat="1" ht="62.25" customHeight="1" thickBot="1" x14ac:dyDescent="0.4">
      <c r="B1" s="2"/>
      <c r="D1" s="3"/>
      <c r="E1" s="4"/>
    </row>
    <row r="2" spans="1:6" s="1" customFormat="1" ht="14.5" x14ac:dyDescent="0.35">
      <c r="B2" s="34" t="s">
        <v>2</v>
      </c>
      <c r="C2" s="35" t="s">
        <v>31</v>
      </c>
      <c r="D2" s="36" t="s">
        <v>0</v>
      </c>
      <c r="E2" s="42" t="s">
        <v>1</v>
      </c>
    </row>
    <row r="3" spans="1:6" s="1" customFormat="1" ht="14.5" x14ac:dyDescent="0.35">
      <c r="B3" s="54" t="s">
        <v>32</v>
      </c>
      <c r="C3" s="55" t="s">
        <v>29</v>
      </c>
      <c r="D3" s="56" t="s">
        <v>3</v>
      </c>
      <c r="E3" s="57" t="s">
        <v>4</v>
      </c>
    </row>
    <row r="4" spans="1:6" s="1" customFormat="1" thickBot="1" x14ac:dyDescent="0.4">
      <c r="B4" s="37" t="s">
        <v>33</v>
      </c>
      <c r="C4" s="38" t="s">
        <v>30</v>
      </c>
      <c r="D4" s="58"/>
      <c r="E4" s="59"/>
    </row>
    <row r="5" spans="1:6" s="21" customFormat="1" ht="13.5" x14ac:dyDescent="0.35">
      <c r="C5" s="27"/>
      <c r="D5" s="14"/>
      <c r="E5" s="14"/>
    </row>
    <row r="6" spans="1:6" s="21" customFormat="1" ht="13.5" x14ac:dyDescent="0.35">
      <c r="B6" s="21" t="s">
        <v>36</v>
      </c>
      <c r="C6" s="27"/>
      <c r="D6" s="14"/>
      <c r="E6" s="14" t="s">
        <v>42</v>
      </c>
    </row>
    <row r="7" spans="1:6" s="21" customFormat="1" ht="13.5" x14ac:dyDescent="0.35">
      <c r="C7" s="27"/>
      <c r="D7" s="14"/>
      <c r="E7" s="14"/>
    </row>
    <row r="8" spans="1:6" s="21" customFormat="1" ht="59.25" hidden="1" customHeight="1" x14ac:dyDescent="0.35">
      <c r="B8" s="67" t="s">
        <v>40</v>
      </c>
      <c r="C8" s="67"/>
      <c r="D8" s="67"/>
      <c r="E8" s="67"/>
    </row>
    <row r="9" spans="1:6" s="21" customFormat="1" ht="13.5" x14ac:dyDescent="0.35">
      <c r="C9" s="27"/>
      <c r="D9" s="14"/>
      <c r="E9" s="14"/>
    </row>
    <row r="10" spans="1:6" ht="13.5" x14ac:dyDescent="0.35">
      <c r="A10" s="21"/>
      <c r="B10" s="11" t="s">
        <v>6</v>
      </c>
      <c r="C10" s="12"/>
      <c r="E10" s="13">
        <v>42644</v>
      </c>
      <c r="F10" s="21"/>
    </row>
    <row r="11" spans="1:6" s="9" customFormat="1" ht="13.5" x14ac:dyDescent="0.35">
      <c r="A11" s="28"/>
      <c r="B11" s="7" t="s">
        <v>5</v>
      </c>
      <c r="C11" s="8"/>
      <c r="E11" s="10">
        <v>44044</v>
      </c>
      <c r="F11" s="28"/>
    </row>
    <row r="12" spans="1:6" s="9" customFormat="1" ht="13.5" x14ac:dyDescent="0.35">
      <c r="A12" s="28"/>
      <c r="B12" s="7"/>
      <c r="C12" s="8"/>
      <c r="E12" s="53"/>
      <c r="F12" s="28"/>
    </row>
    <row r="13" spans="1:6" s="9" customFormat="1" ht="13.5" x14ac:dyDescent="0.35">
      <c r="A13" s="28"/>
      <c r="B13" s="41" t="s">
        <v>41</v>
      </c>
      <c r="C13" s="8"/>
      <c r="E13" s="43" t="str">
        <f>IF(EDATE(DatoInd,36)-DatoAnsk&gt;0,"Ja","Nej")</f>
        <v>Nej</v>
      </c>
      <c r="F13" s="28"/>
    </row>
    <row r="14" spans="1:6" ht="13.5" x14ac:dyDescent="0.35">
      <c r="A14" s="21"/>
      <c r="B14" s="11"/>
      <c r="C14" s="12"/>
      <c r="E14" s="39"/>
      <c r="F14" s="21"/>
    </row>
    <row r="15" spans="1:6" ht="13.5" x14ac:dyDescent="0.35">
      <c r="A15" s="21"/>
      <c r="B15" s="11" t="s">
        <v>20</v>
      </c>
      <c r="C15" s="12"/>
      <c r="E15" s="17">
        <v>300000</v>
      </c>
      <c r="F15" s="21"/>
    </row>
    <row r="16" spans="1:6" s="23" customFormat="1" ht="13.5" hidden="1" x14ac:dyDescent="0.35">
      <c r="A16" s="15"/>
      <c r="B16" s="44" t="s">
        <v>7</v>
      </c>
      <c r="C16" s="44"/>
      <c r="D16" s="16"/>
      <c r="E16" s="17">
        <v>500000</v>
      </c>
      <c r="F16" s="15"/>
    </row>
    <row r="17" spans="1:6" s="23" customFormat="1" ht="13.5" hidden="1" x14ac:dyDescent="0.35">
      <c r="A17" s="15"/>
      <c r="B17" s="44" t="s">
        <v>8</v>
      </c>
      <c r="C17" s="44"/>
      <c r="D17" s="16"/>
      <c r="E17" s="17">
        <v>10000</v>
      </c>
      <c r="F17" s="15"/>
    </row>
    <row r="18" spans="1:6" s="23" customFormat="1" ht="13.5" x14ac:dyDescent="0.35">
      <c r="A18" s="15"/>
      <c r="B18" s="60" t="s">
        <v>37</v>
      </c>
      <c r="C18" s="44"/>
      <c r="D18" s="16"/>
      <c r="E18" s="49">
        <f>IF(Type="Elbil",IF(NyBil="Ja",NyPris+EkstraUdstyr,AnskPris),IF(NyBil="Ja",NyPris+EkstraUdstyr,AnskPris))</f>
        <v>300000</v>
      </c>
      <c r="F18" s="15"/>
    </row>
    <row r="19" spans="1:6" s="33" customFormat="1" ht="13.5" x14ac:dyDescent="0.35">
      <c r="A19" s="29"/>
      <c r="B19" s="30"/>
      <c r="C19" s="29"/>
      <c r="D19" s="31"/>
      <c r="E19" s="32"/>
      <c r="F19" s="29"/>
    </row>
    <row r="20" spans="1:6" ht="13.5" x14ac:dyDescent="0.35">
      <c r="A20" s="21"/>
      <c r="B20" s="7" t="s">
        <v>9</v>
      </c>
      <c r="C20" s="18"/>
      <c r="D20" s="19"/>
      <c r="E20" s="17">
        <v>4500</v>
      </c>
      <c r="F20" s="21"/>
    </row>
    <row r="21" spans="1:6" ht="13.5" x14ac:dyDescent="0.35">
      <c r="A21" s="21"/>
      <c r="B21" s="12" t="s">
        <v>10</v>
      </c>
      <c r="C21" s="11"/>
      <c r="D21" s="14"/>
      <c r="E21" s="17">
        <v>0</v>
      </c>
      <c r="F21" s="21"/>
    </row>
    <row r="22" spans="1:6" ht="13.5" x14ac:dyDescent="0.35">
      <c r="A22" s="21"/>
      <c r="B22" s="12" t="s">
        <v>11</v>
      </c>
      <c r="C22" s="11"/>
      <c r="D22" s="14"/>
      <c r="E22" s="61">
        <f>IF(Type="Elbil",E20,SUM(E20:E21))</f>
        <v>4500</v>
      </c>
      <c r="F22" s="21"/>
    </row>
    <row r="23" spans="1:6" ht="13.5" x14ac:dyDescent="0.35">
      <c r="A23" s="21"/>
      <c r="B23" s="12" t="s">
        <v>12</v>
      </c>
      <c r="C23" s="11"/>
      <c r="D23" s="66">
        <v>4.5</v>
      </c>
      <c r="E23" s="62">
        <f>E22*D23</f>
        <v>20250</v>
      </c>
      <c r="F23" s="21"/>
    </row>
    <row r="24" spans="1:6" ht="13.5" x14ac:dyDescent="0.35">
      <c r="A24" s="21"/>
      <c r="B24" s="12"/>
      <c r="C24" s="11"/>
      <c r="D24" s="14"/>
      <c r="E24" s="14"/>
      <c r="F24" s="21"/>
    </row>
    <row r="25" spans="1:6" ht="13.5" hidden="1" x14ac:dyDescent="0.35">
      <c r="A25" s="21"/>
      <c r="B25" s="40" t="s">
        <v>17</v>
      </c>
      <c r="C25" s="11"/>
      <c r="D25" s="14"/>
      <c r="E25" s="14"/>
      <c r="F25" s="21"/>
    </row>
    <row r="26" spans="1:6" ht="13.5" hidden="1" x14ac:dyDescent="0.35">
      <c r="A26" s="21"/>
      <c r="B26" s="40"/>
      <c r="C26" s="11"/>
      <c r="D26" s="14"/>
      <c r="E26" s="14"/>
      <c r="F26" s="21"/>
    </row>
    <row r="27" spans="1:6" ht="13.5" hidden="1" x14ac:dyDescent="0.35">
      <c r="A27" s="21"/>
      <c r="B27" s="51" t="s">
        <v>34</v>
      </c>
      <c r="C27" s="11"/>
      <c r="D27" s="14"/>
      <c r="E27" s="52">
        <f>EDATE(DatoInd,35)</f>
        <v>43709</v>
      </c>
      <c r="F27" s="21"/>
    </row>
    <row r="28" spans="1:6" ht="13.5" hidden="1" x14ac:dyDescent="0.35">
      <c r="A28" s="21"/>
      <c r="B28" s="20"/>
      <c r="C28" s="21"/>
      <c r="D28" s="16"/>
      <c r="E28" s="16"/>
      <c r="F28" s="21"/>
    </row>
    <row r="29" spans="1:6" ht="13.5" hidden="1" x14ac:dyDescent="0.35">
      <c r="A29" s="21"/>
      <c r="B29" s="7" t="s">
        <v>13</v>
      </c>
      <c r="C29" s="21"/>
      <c r="D29" s="63">
        <v>0.23499999999999999</v>
      </c>
      <c r="E29" s="19">
        <f>IF(BerGrundlag&gt;300000,300000*D29,IF(BerGrundlag&lt;160000,160000*D29,BerGrundlag*D29))</f>
        <v>70500</v>
      </c>
      <c r="F29" s="21"/>
    </row>
    <row r="30" spans="1:6" s="23" customFormat="1" ht="13.5" hidden="1" x14ac:dyDescent="0.35">
      <c r="A30" s="15"/>
      <c r="B30" s="7" t="s">
        <v>14</v>
      </c>
      <c r="C30" s="15"/>
      <c r="D30" s="63">
        <v>0.215</v>
      </c>
      <c r="E30" s="19">
        <f>IF(BerGrundlag&gt;300000,+(BerGrundlag-300000)*D30,0)</f>
        <v>0</v>
      </c>
      <c r="F30" s="15"/>
    </row>
    <row r="31" spans="1:6" ht="13.5" hidden="1" x14ac:dyDescent="0.35">
      <c r="A31" s="21"/>
      <c r="B31" s="21" t="s">
        <v>15</v>
      </c>
      <c r="C31" s="21"/>
      <c r="D31" s="19"/>
      <c r="E31" s="22">
        <f>SUM(E29:E30)</f>
        <v>70500</v>
      </c>
      <c r="F31" s="21"/>
    </row>
    <row r="32" spans="1:6" ht="13.5" hidden="1" x14ac:dyDescent="0.35">
      <c r="B32" s="6" t="s">
        <v>16</v>
      </c>
      <c r="E32" s="5">
        <f>MiljTil</f>
        <v>20250</v>
      </c>
    </row>
    <row r="33" spans="2:6" s="23" customFormat="1" ht="16.5" hidden="1" customHeight="1" x14ac:dyDescent="0.35">
      <c r="B33" s="23" t="s">
        <v>18</v>
      </c>
      <c r="D33" s="24"/>
      <c r="E33" s="25">
        <f>SUM(E31:E32)</f>
        <v>90750</v>
      </c>
    </row>
    <row r="34" spans="2:6" s="23" customFormat="1" ht="16.5" hidden="1" customHeight="1" x14ac:dyDescent="0.35">
      <c r="D34" s="24"/>
      <c r="E34" s="16"/>
    </row>
    <row r="35" spans="2:6" s="23" customFormat="1" ht="16.5" hidden="1" customHeight="1" x14ac:dyDescent="0.35">
      <c r="B35" s="29" t="s">
        <v>19</v>
      </c>
      <c r="C35" s="29"/>
      <c r="D35" s="31"/>
      <c r="E35" s="50">
        <f>+E33/12</f>
        <v>7562.5</v>
      </c>
    </row>
    <row r="36" spans="2:6" s="23" customFormat="1" ht="16.5" hidden="1" customHeight="1" x14ac:dyDescent="0.35">
      <c r="D36" s="24"/>
      <c r="E36" s="16"/>
    </row>
    <row r="37" spans="2:6" s="23" customFormat="1" ht="16.5" hidden="1" customHeight="1" x14ac:dyDescent="0.35">
      <c r="B37" s="40" t="s">
        <v>23</v>
      </c>
      <c r="C37" s="11"/>
      <c r="D37" s="14"/>
      <c r="E37" s="14"/>
      <c r="F37" s="21"/>
    </row>
    <row r="38" spans="2:6" s="23" customFormat="1" ht="16.5" hidden="1" customHeight="1" x14ac:dyDescent="0.35">
      <c r="B38" s="20"/>
      <c r="C38" s="21"/>
      <c r="D38" s="16"/>
      <c r="E38" s="16"/>
      <c r="F38" s="21"/>
    </row>
    <row r="39" spans="2:6" s="23" customFormat="1" ht="16.5" hidden="1" customHeight="1" x14ac:dyDescent="0.35">
      <c r="B39" s="51" t="s">
        <v>35</v>
      </c>
      <c r="C39" s="11"/>
      <c r="D39" s="14"/>
      <c r="E39" s="52">
        <f>EDATE(E27,1)</f>
        <v>43739</v>
      </c>
      <c r="F39" s="21"/>
    </row>
    <row r="40" spans="2:6" s="23" customFormat="1" ht="16.5" hidden="1" customHeight="1" x14ac:dyDescent="0.35">
      <c r="B40" s="20"/>
      <c r="C40" s="21"/>
      <c r="D40" s="16"/>
      <c r="E40" s="16"/>
      <c r="F40" s="21"/>
    </row>
    <row r="41" spans="2:6" s="23" customFormat="1" ht="16.5" hidden="1" customHeight="1" x14ac:dyDescent="0.35">
      <c r="B41" s="7" t="s">
        <v>13</v>
      </c>
      <c r="C41" s="21"/>
      <c r="D41" s="63">
        <v>0.23499999999999999</v>
      </c>
      <c r="E41" s="19">
        <f>IF((BerGrundlag*0.75)&gt;300000,300000*D41,IF((BerGrundlag*0.75)&lt;160000,160000*D41,+(BerGrundlag*0.75)*D41))</f>
        <v>52875</v>
      </c>
      <c r="F41" s="21"/>
    </row>
    <row r="42" spans="2:6" s="23" customFormat="1" ht="16.5" hidden="1" customHeight="1" x14ac:dyDescent="0.35">
      <c r="B42" s="30" t="s">
        <v>14</v>
      </c>
      <c r="C42" s="29"/>
      <c r="D42" s="64">
        <v>0.215</v>
      </c>
      <c r="E42" s="47">
        <f>IF((BerGrundlag*0.75)&gt;300000,+((BerGrundlag*0.75)-300000)*D42,0)</f>
        <v>0</v>
      </c>
      <c r="F42" s="29"/>
    </row>
    <row r="43" spans="2:6" s="23" customFormat="1" ht="16.5" hidden="1" customHeight="1" x14ac:dyDescent="0.35">
      <c r="B43" s="45" t="s">
        <v>15</v>
      </c>
      <c r="C43" s="45"/>
      <c r="D43" s="32"/>
      <c r="E43" s="32">
        <f>SUM(E41:E42)</f>
        <v>52875</v>
      </c>
      <c r="F43" s="45"/>
    </row>
    <row r="44" spans="2:6" s="23" customFormat="1" ht="16.5" hidden="1" customHeight="1" x14ac:dyDescent="0.35">
      <c r="B44" s="45" t="s">
        <v>16</v>
      </c>
      <c r="C44" s="45"/>
      <c r="D44" s="46"/>
      <c r="E44" s="48">
        <f>MiljTil</f>
        <v>20250</v>
      </c>
      <c r="F44" s="45"/>
    </row>
    <row r="45" spans="2:6" s="23" customFormat="1" ht="16.5" hidden="1" customHeight="1" x14ac:dyDescent="0.35">
      <c r="B45" s="29" t="s">
        <v>18</v>
      </c>
      <c r="C45" s="29"/>
      <c r="D45" s="31"/>
      <c r="E45" s="49">
        <f>SUM(E43:E44)</f>
        <v>73125</v>
      </c>
      <c r="F45" s="29"/>
    </row>
    <row r="46" spans="2:6" s="23" customFormat="1" ht="16.5" hidden="1" customHeight="1" x14ac:dyDescent="0.35">
      <c r="B46" s="45"/>
      <c r="C46" s="45"/>
      <c r="D46" s="32"/>
      <c r="E46" s="32"/>
      <c r="F46" s="45"/>
    </row>
    <row r="47" spans="2:6" s="23" customFormat="1" ht="16.5" hidden="1" customHeight="1" x14ac:dyDescent="0.35">
      <c r="B47" s="29" t="s">
        <v>19</v>
      </c>
      <c r="C47" s="29"/>
      <c r="D47" s="31"/>
      <c r="E47" s="50">
        <f>+E45/12</f>
        <v>6093.75</v>
      </c>
      <c r="F47" s="29"/>
    </row>
    <row r="48" spans="2:6" s="23" customFormat="1" ht="16.5" hidden="1" customHeight="1" x14ac:dyDescent="0.35">
      <c r="D48" s="24"/>
      <c r="E48" s="16"/>
    </row>
    <row r="49" spans="2:5" s="23" customFormat="1" ht="16.5" customHeight="1" x14ac:dyDescent="0.35">
      <c r="B49" s="40" t="s">
        <v>21</v>
      </c>
      <c r="C49" s="11"/>
      <c r="D49" s="14"/>
      <c r="E49" s="14"/>
    </row>
    <row r="50" spans="2:5" s="23" customFormat="1" ht="16.5" customHeight="1" x14ac:dyDescent="0.35">
      <c r="B50" s="20"/>
      <c r="C50" s="21"/>
      <c r="D50" s="16"/>
      <c r="E50" s="16"/>
    </row>
    <row r="51" spans="2:5" s="23" customFormat="1" ht="16.5" customHeight="1" x14ac:dyDescent="0.35">
      <c r="B51" s="7" t="s">
        <v>13</v>
      </c>
      <c r="C51" s="21"/>
      <c r="D51" s="63">
        <v>0.23499999999999999</v>
      </c>
      <c r="E51" s="19">
        <f>IF(BerGrundlag&gt;300000,300000*D51,IF(BerGrundlag&lt;160000,160000*D51,BerGrundlag*D51))</f>
        <v>70500</v>
      </c>
    </row>
    <row r="52" spans="2:5" s="23" customFormat="1" ht="16.5" customHeight="1" x14ac:dyDescent="0.35">
      <c r="B52" s="7" t="s">
        <v>14</v>
      </c>
      <c r="C52" s="15"/>
      <c r="D52" s="63">
        <v>0.215</v>
      </c>
      <c r="E52" s="19">
        <f>IF(BerGrundlag&gt;300000,+(BerGrundlag-300000)*D52,0)</f>
        <v>0</v>
      </c>
    </row>
    <row r="53" spans="2:5" s="23" customFormat="1" ht="16.5" customHeight="1" x14ac:dyDescent="0.35">
      <c r="B53" s="21" t="s">
        <v>15</v>
      </c>
      <c r="C53" s="21"/>
      <c r="D53" s="19"/>
      <c r="E53" s="22">
        <f>SUM(E51:E52)</f>
        <v>70500</v>
      </c>
    </row>
    <row r="54" spans="2:5" s="23" customFormat="1" ht="16.5" customHeight="1" x14ac:dyDescent="0.35">
      <c r="B54" s="6" t="s">
        <v>16</v>
      </c>
      <c r="C54" s="6"/>
      <c r="D54" s="5"/>
      <c r="E54" s="5">
        <f>MiljTil</f>
        <v>20250</v>
      </c>
    </row>
    <row r="55" spans="2:5" s="23" customFormat="1" ht="16.5" customHeight="1" x14ac:dyDescent="0.35">
      <c r="B55" s="23" t="s">
        <v>18</v>
      </c>
      <c r="D55" s="24"/>
      <c r="E55" s="25">
        <f>SUM(E53:E54)</f>
        <v>90750</v>
      </c>
    </row>
    <row r="56" spans="2:5" s="23" customFormat="1" ht="16.5" customHeight="1" x14ac:dyDescent="0.35">
      <c r="B56" s="6"/>
      <c r="C56" s="6"/>
      <c r="D56" s="5"/>
      <c r="E56" s="5"/>
    </row>
    <row r="57" spans="2:5" s="23" customFormat="1" ht="16.5" customHeight="1" thickBot="1" x14ac:dyDescent="0.4">
      <c r="B57" s="23" t="s">
        <v>19</v>
      </c>
      <c r="D57" s="24"/>
      <c r="E57" s="26">
        <f>+E55/12</f>
        <v>7562.5</v>
      </c>
    </row>
    <row r="58" spans="2:5" s="23" customFormat="1" ht="16.5" customHeight="1" x14ac:dyDescent="0.35">
      <c r="D58" s="24"/>
      <c r="E58" s="16"/>
    </row>
    <row r="64" spans="2:5" ht="15" customHeight="1" x14ac:dyDescent="0.35"/>
    <row r="143" ht="15" customHeight="1" x14ac:dyDescent="0.35"/>
    <row r="144" ht="15" customHeight="1" x14ac:dyDescent="0.35"/>
    <row r="145" ht="15" customHeight="1" x14ac:dyDescent="0.35"/>
  </sheetData>
  <mergeCells count="1">
    <mergeCell ref="B8:E8"/>
  </mergeCells>
  <dataValidations count="1">
    <dataValidation type="list" allowBlank="1" showInputMessage="1" showErrorMessage="1" sqref="E6" xr:uid="{F3E2BCE0-EA9C-4FE7-8FAB-B1013679A1AA}">
      <formula1>"Elbil,Alm bil"</formula1>
    </dataValidation>
  </dataValidations>
  <pageMargins left="0.7" right="0.7" top="0.75" bottom="0.75" header="0.3" footer="0.3"/>
  <pageSetup paperSize="9" orientation="portrait" verticalDpi="0" r:id="rId1"/>
  <ignoredErrors>
    <ignoredError sqref="E5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BC533-6F6C-417D-BE28-5A549C934E9A}">
  <sheetPr codeName="Ark7"/>
  <dimension ref="A1:J145"/>
  <sheetViews>
    <sheetView workbookViewId="0"/>
  </sheetViews>
  <sheetFormatPr defaultColWidth="0" defaultRowHeight="15" customHeight="1" zeroHeight="1" x14ac:dyDescent="0.35"/>
  <cols>
    <col min="1" max="1" width="2.7265625" style="6" customWidth="1"/>
    <col min="2" max="2" width="16.1796875" style="6" customWidth="1"/>
    <col min="3" max="3" width="39.26953125" style="6" customWidth="1"/>
    <col min="4" max="4" width="16.453125" style="5" customWidth="1"/>
    <col min="5" max="5" width="15.453125" style="5" customWidth="1"/>
    <col min="6" max="6" width="2" style="6" customWidth="1"/>
    <col min="7" max="10" width="0" style="6" hidden="1" customWidth="1"/>
    <col min="11" max="16384" width="9.1796875" style="6" hidden="1"/>
  </cols>
  <sheetData>
    <row r="1" spans="1:6" s="1" customFormat="1" ht="62.25" customHeight="1" thickBot="1" x14ac:dyDescent="0.4">
      <c r="B1" s="2"/>
      <c r="D1" s="3"/>
      <c r="E1" s="4"/>
    </row>
    <row r="2" spans="1:6" s="1" customFormat="1" ht="14.5" x14ac:dyDescent="0.35">
      <c r="B2" s="34" t="s">
        <v>2</v>
      </c>
      <c r="C2" s="35" t="s">
        <v>31</v>
      </c>
      <c r="D2" s="36" t="s">
        <v>0</v>
      </c>
      <c r="E2" s="42" t="s">
        <v>1</v>
      </c>
    </row>
    <row r="3" spans="1:6" s="1" customFormat="1" ht="14.5" x14ac:dyDescent="0.35">
      <c r="B3" s="54" t="s">
        <v>32</v>
      </c>
      <c r="C3" s="55" t="s">
        <v>29</v>
      </c>
      <c r="D3" s="56" t="s">
        <v>3</v>
      </c>
      <c r="E3" s="57" t="s">
        <v>4</v>
      </c>
    </row>
    <row r="4" spans="1:6" s="1" customFormat="1" thickBot="1" x14ac:dyDescent="0.4">
      <c r="B4" s="37" t="s">
        <v>33</v>
      </c>
      <c r="C4" s="38" t="s">
        <v>30</v>
      </c>
      <c r="D4" s="58"/>
      <c r="E4" s="59"/>
    </row>
    <row r="5" spans="1:6" s="21" customFormat="1" ht="13.5" x14ac:dyDescent="0.35">
      <c r="C5" s="27"/>
      <c r="D5" s="14"/>
      <c r="E5" s="14"/>
    </row>
    <row r="6" spans="1:6" s="21" customFormat="1" ht="13.5" x14ac:dyDescent="0.35">
      <c r="B6" s="21" t="s">
        <v>36</v>
      </c>
      <c r="C6" s="27"/>
      <c r="D6" s="14"/>
      <c r="E6" s="14" t="s">
        <v>42</v>
      </c>
    </row>
    <row r="7" spans="1:6" s="21" customFormat="1" ht="13.5" x14ac:dyDescent="0.35">
      <c r="C7" s="27"/>
      <c r="D7" s="14"/>
      <c r="E7" s="14"/>
    </row>
    <row r="8" spans="1:6" s="21" customFormat="1" ht="59.25" hidden="1" customHeight="1" x14ac:dyDescent="0.35">
      <c r="B8" s="67" t="s">
        <v>40</v>
      </c>
      <c r="C8" s="67"/>
      <c r="D8" s="67"/>
      <c r="E8" s="67"/>
    </row>
    <row r="9" spans="1:6" s="21" customFormat="1" ht="13.5" x14ac:dyDescent="0.35">
      <c r="C9" s="27"/>
      <c r="D9" s="14"/>
      <c r="E9" s="14"/>
    </row>
    <row r="10" spans="1:6" ht="13.5" x14ac:dyDescent="0.35">
      <c r="A10" s="21"/>
      <c r="B10" s="11" t="s">
        <v>6</v>
      </c>
      <c r="C10" s="12"/>
      <c r="E10" s="13">
        <v>42644</v>
      </c>
      <c r="F10" s="21"/>
    </row>
    <row r="11" spans="1:6" s="9" customFormat="1" ht="13.5" x14ac:dyDescent="0.35">
      <c r="A11" s="28"/>
      <c r="B11" s="7" t="s">
        <v>5</v>
      </c>
      <c r="C11" s="8"/>
      <c r="E11" s="10">
        <v>44044</v>
      </c>
      <c r="F11" s="28"/>
    </row>
    <row r="12" spans="1:6" s="9" customFormat="1" ht="13.5" x14ac:dyDescent="0.35">
      <c r="A12" s="28"/>
      <c r="B12" s="7"/>
      <c r="C12" s="8"/>
      <c r="E12" s="53"/>
      <c r="F12" s="28"/>
    </row>
    <row r="13" spans="1:6" s="9" customFormat="1" ht="13.5" x14ac:dyDescent="0.35">
      <c r="A13" s="28"/>
      <c r="B13" s="41" t="s">
        <v>41</v>
      </c>
      <c r="C13" s="8"/>
      <c r="E13" s="43" t="str">
        <f>IF(EDATE(DatoInd,36)-DatoAnsk&gt;0,"Ja","Nej")</f>
        <v>Nej</v>
      </c>
      <c r="F13" s="28"/>
    </row>
    <row r="14" spans="1:6" ht="13.5" x14ac:dyDescent="0.35">
      <c r="A14" s="21"/>
      <c r="B14" s="11"/>
      <c r="C14" s="12"/>
      <c r="E14" s="39"/>
      <c r="F14" s="21"/>
    </row>
    <row r="15" spans="1:6" ht="13.5" x14ac:dyDescent="0.35">
      <c r="A15" s="21"/>
      <c r="B15" s="11" t="s">
        <v>20</v>
      </c>
      <c r="C15" s="12"/>
      <c r="E15" s="17">
        <v>300000</v>
      </c>
      <c r="F15" s="21"/>
    </row>
    <row r="16" spans="1:6" s="23" customFormat="1" ht="13.5" hidden="1" x14ac:dyDescent="0.35">
      <c r="A16" s="15"/>
      <c r="B16" s="44" t="s">
        <v>7</v>
      </c>
      <c r="C16" s="44"/>
      <c r="D16" s="16"/>
      <c r="E16" s="17">
        <v>500000</v>
      </c>
      <c r="F16" s="15"/>
    </row>
    <row r="17" spans="1:6" s="23" customFormat="1" ht="13.5" hidden="1" x14ac:dyDescent="0.35">
      <c r="A17" s="15"/>
      <c r="B17" s="44" t="s">
        <v>8</v>
      </c>
      <c r="C17" s="44"/>
      <c r="D17" s="16"/>
      <c r="E17" s="17">
        <v>10000</v>
      </c>
      <c r="F17" s="15"/>
    </row>
    <row r="18" spans="1:6" s="23" customFormat="1" ht="13.5" x14ac:dyDescent="0.35">
      <c r="A18" s="15"/>
      <c r="B18" s="60" t="s">
        <v>37</v>
      </c>
      <c r="C18" s="44"/>
      <c r="D18" s="16"/>
      <c r="E18" s="49">
        <f>IF(Type="Elbil",IF(NyBil="Ja",NyPris+EkstraUdstyr,AnskPris),IF(NyBil="Ja",NyPris+EkstraUdstyr,AnskPris))</f>
        <v>300000</v>
      </c>
      <c r="F18" s="15"/>
    </row>
    <row r="19" spans="1:6" s="33" customFormat="1" ht="13.5" x14ac:dyDescent="0.35">
      <c r="A19" s="29"/>
      <c r="B19" s="30"/>
      <c r="C19" s="29"/>
      <c r="D19" s="31"/>
      <c r="E19" s="32"/>
      <c r="F19" s="29"/>
    </row>
    <row r="20" spans="1:6" ht="13.5" x14ac:dyDescent="0.35">
      <c r="A20" s="21"/>
      <c r="B20" s="7" t="s">
        <v>9</v>
      </c>
      <c r="C20" s="18"/>
      <c r="D20" s="19"/>
      <c r="E20" s="17">
        <v>4500</v>
      </c>
      <c r="F20" s="21"/>
    </row>
    <row r="21" spans="1:6" ht="13.5" x14ac:dyDescent="0.35">
      <c r="A21" s="21"/>
      <c r="B21" s="12" t="s">
        <v>10</v>
      </c>
      <c r="C21" s="11"/>
      <c r="D21" s="14"/>
      <c r="E21" s="17">
        <v>0</v>
      </c>
      <c r="F21" s="21"/>
    </row>
    <row r="22" spans="1:6" ht="13.5" x14ac:dyDescent="0.35">
      <c r="A22" s="21"/>
      <c r="B22" s="12" t="s">
        <v>11</v>
      </c>
      <c r="C22" s="11"/>
      <c r="D22" s="14"/>
      <c r="E22" s="61">
        <f>IF(Type="Elbil",E20,SUM(E20:E21))</f>
        <v>4500</v>
      </c>
      <c r="F22" s="21"/>
    </row>
    <row r="23" spans="1:6" ht="13.5" x14ac:dyDescent="0.35">
      <c r="A23" s="21"/>
      <c r="B23" s="12" t="s">
        <v>12</v>
      </c>
      <c r="C23" s="11"/>
      <c r="D23" s="66">
        <v>6</v>
      </c>
      <c r="E23" s="62">
        <f>+E22*D23</f>
        <v>27000</v>
      </c>
      <c r="F23" s="21"/>
    </row>
    <row r="24" spans="1:6" ht="13.5" x14ac:dyDescent="0.35">
      <c r="A24" s="21"/>
      <c r="B24" s="12"/>
      <c r="C24" s="11"/>
      <c r="D24" s="14"/>
      <c r="E24" s="14"/>
      <c r="F24" s="21"/>
    </row>
    <row r="25" spans="1:6" ht="13.5" hidden="1" x14ac:dyDescent="0.35">
      <c r="A25" s="21"/>
      <c r="B25" s="40" t="s">
        <v>17</v>
      </c>
      <c r="C25" s="11"/>
      <c r="D25" s="14"/>
      <c r="E25" s="14"/>
      <c r="F25" s="21"/>
    </row>
    <row r="26" spans="1:6" ht="13.5" hidden="1" x14ac:dyDescent="0.35">
      <c r="A26" s="21"/>
      <c r="B26" s="40"/>
      <c r="C26" s="11"/>
      <c r="D26" s="14"/>
      <c r="E26" s="14"/>
      <c r="F26" s="21"/>
    </row>
    <row r="27" spans="1:6" ht="13.5" hidden="1" x14ac:dyDescent="0.35">
      <c r="A27" s="21"/>
      <c r="B27" s="51" t="s">
        <v>34</v>
      </c>
      <c r="C27" s="11"/>
      <c r="D27" s="14"/>
      <c r="E27" s="52">
        <f>EDATE(DatoInd,35)</f>
        <v>43709</v>
      </c>
      <c r="F27" s="21"/>
    </row>
    <row r="28" spans="1:6" ht="13.5" hidden="1" x14ac:dyDescent="0.35">
      <c r="A28" s="21"/>
      <c r="B28" s="20"/>
      <c r="C28" s="21"/>
      <c r="D28" s="16"/>
      <c r="E28" s="16"/>
      <c r="F28" s="21"/>
    </row>
    <row r="29" spans="1:6" ht="13.5" hidden="1" x14ac:dyDescent="0.35">
      <c r="A29" s="21"/>
      <c r="B29" s="7" t="s">
        <v>13</v>
      </c>
      <c r="C29" s="21"/>
      <c r="D29" s="63">
        <v>0.23</v>
      </c>
      <c r="E29" s="19">
        <f>IF(BerGrundlag&gt;300000,300000*D29,IF(BerGrundlag&lt;160000,160000*D29,BerGrundlag*D29))</f>
        <v>69000</v>
      </c>
      <c r="F29" s="21"/>
    </row>
    <row r="30" spans="1:6" s="23" customFormat="1" ht="13.5" hidden="1" x14ac:dyDescent="0.35">
      <c r="A30" s="15"/>
      <c r="B30" s="7" t="s">
        <v>14</v>
      </c>
      <c r="C30" s="15"/>
      <c r="D30" s="63">
        <v>0.22</v>
      </c>
      <c r="E30" s="19">
        <f>IF(BerGrundlag&gt;300000,+(BerGrundlag-300000)*D30,0)</f>
        <v>0</v>
      </c>
      <c r="F30" s="15"/>
    </row>
    <row r="31" spans="1:6" ht="13.5" hidden="1" x14ac:dyDescent="0.35">
      <c r="A31" s="21"/>
      <c r="B31" s="21" t="s">
        <v>15</v>
      </c>
      <c r="C31" s="21"/>
      <c r="D31" s="19"/>
      <c r="E31" s="22">
        <f>SUM(E29:E30)</f>
        <v>69000</v>
      </c>
      <c r="F31" s="21"/>
    </row>
    <row r="32" spans="1:6" ht="13.5" hidden="1" x14ac:dyDescent="0.35">
      <c r="B32" s="6" t="s">
        <v>16</v>
      </c>
      <c r="E32" s="5">
        <f>MiljTil</f>
        <v>27000</v>
      </c>
    </row>
    <row r="33" spans="2:6" s="23" customFormat="1" ht="16.5" hidden="1" customHeight="1" x14ac:dyDescent="0.35">
      <c r="B33" s="23" t="s">
        <v>18</v>
      </c>
      <c r="D33" s="24"/>
      <c r="E33" s="25">
        <f>SUM(E31:E32)</f>
        <v>96000</v>
      </c>
    </row>
    <row r="34" spans="2:6" s="23" customFormat="1" ht="16.5" hidden="1" customHeight="1" x14ac:dyDescent="0.35">
      <c r="D34" s="24"/>
      <c r="E34" s="16"/>
    </row>
    <row r="35" spans="2:6" s="23" customFormat="1" ht="16.5" hidden="1" customHeight="1" x14ac:dyDescent="0.35">
      <c r="B35" s="29" t="s">
        <v>19</v>
      </c>
      <c r="C35" s="29"/>
      <c r="D35" s="31"/>
      <c r="E35" s="50">
        <f>+E33/12</f>
        <v>8000</v>
      </c>
    </row>
    <row r="36" spans="2:6" s="23" customFormat="1" ht="16.5" hidden="1" customHeight="1" x14ac:dyDescent="0.35">
      <c r="D36" s="24"/>
      <c r="E36" s="16"/>
    </row>
    <row r="37" spans="2:6" s="23" customFormat="1" ht="16.5" hidden="1" customHeight="1" x14ac:dyDescent="0.35">
      <c r="B37" s="40" t="s">
        <v>23</v>
      </c>
      <c r="C37" s="11"/>
      <c r="D37" s="14"/>
      <c r="E37" s="14"/>
      <c r="F37" s="21"/>
    </row>
    <row r="38" spans="2:6" s="23" customFormat="1" ht="16.5" hidden="1" customHeight="1" x14ac:dyDescent="0.35">
      <c r="B38" s="20"/>
      <c r="C38" s="21"/>
      <c r="D38" s="16"/>
      <c r="E38" s="16"/>
      <c r="F38" s="21"/>
    </row>
    <row r="39" spans="2:6" s="23" customFormat="1" ht="16.5" hidden="1" customHeight="1" x14ac:dyDescent="0.35">
      <c r="B39" s="51" t="s">
        <v>35</v>
      </c>
      <c r="C39" s="11"/>
      <c r="D39" s="14"/>
      <c r="E39" s="52">
        <f>EDATE(E27,1)</f>
        <v>43739</v>
      </c>
      <c r="F39" s="21"/>
    </row>
    <row r="40" spans="2:6" s="23" customFormat="1" ht="16.5" hidden="1" customHeight="1" x14ac:dyDescent="0.35">
      <c r="B40" s="20"/>
      <c r="C40" s="21"/>
      <c r="D40" s="16"/>
      <c r="E40" s="16"/>
      <c r="F40" s="21"/>
    </row>
    <row r="41" spans="2:6" s="23" customFormat="1" ht="16.5" hidden="1" customHeight="1" x14ac:dyDescent="0.35">
      <c r="B41" s="7" t="s">
        <v>13</v>
      </c>
      <c r="C41" s="21"/>
      <c r="D41" s="63">
        <v>0.23</v>
      </c>
      <c r="E41" s="19">
        <f>IF((BerGrundlag*0.75)&gt;300000,300000*D41,IF((BerGrundlag*0.75)&lt;160000,160000*D41,+(BerGrundlag*0.75)*D41))</f>
        <v>51750</v>
      </c>
      <c r="F41" s="21"/>
    </row>
    <row r="42" spans="2:6" s="23" customFormat="1" ht="16.5" hidden="1" customHeight="1" x14ac:dyDescent="0.35">
      <c r="B42" s="30" t="s">
        <v>14</v>
      </c>
      <c r="C42" s="29"/>
      <c r="D42" s="64">
        <v>0.22</v>
      </c>
      <c r="E42" s="47">
        <f>IF((BerGrundlag*0.75)&gt;300000,+((BerGrundlag*0.75)-300000)*D42,0)</f>
        <v>0</v>
      </c>
      <c r="F42" s="29"/>
    </row>
    <row r="43" spans="2:6" s="23" customFormat="1" ht="16.5" hidden="1" customHeight="1" x14ac:dyDescent="0.35">
      <c r="B43" s="45" t="s">
        <v>15</v>
      </c>
      <c r="C43" s="45"/>
      <c r="D43" s="32"/>
      <c r="E43" s="32">
        <f>SUM(E41:E42)</f>
        <v>51750</v>
      </c>
      <c r="F43" s="45"/>
    </row>
    <row r="44" spans="2:6" s="23" customFormat="1" ht="16.5" hidden="1" customHeight="1" x14ac:dyDescent="0.35">
      <c r="B44" s="45" t="s">
        <v>16</v>
      </c>
      <c r="C44" s="45"/>
      <c r="D44" s="46"/>
      <c r="E44" s="48">
        <f>MiljTil</f>
        <v>27000</v>
      </c>
      <c r="F44" s="45"/>
    </row>
    <row r="45" spans="2:6" s="23" customFormat="1" ht="16.5" hidden="1" customHeight="1" x14ac:dyDescent="0.35">
      <c r="B45" s="29" t="s">
        <v>18</v>
      </c>
      <c r="C45" s="29"/>
      <c r="D45" s="31"/>
      <c r="E45" s="49">
        <f>SUM(E43:E44)</f>
        <v>78750</v>
      </c>
      <c r="F45" s="29"/>
    </row>
    <row r="46" spans="2:6" s="23" customFormat="1" ht="16.5" hidden="1" customHeight="1" x14ac:dyDescent="0.35">
      <c r="B46" s="45"/>
      <c r="C46" s="45"/>
      <c r="D46" s="32"/>
      <c r="E46" s="32"/>
      <c r="F46" s="45"/>
    </row>
    <row r="47" spans="2:6" s="23" customFormat="1" ht="16.5" hidden="1" customHeight="1" x14ac:dyDescent="0.35">
      <c r="B47" s="29" t="s">
        <v>19</v>
      </c>
      <c r="C47" s="29"/>
      <c r="D47" s="31"/>
      <c r="E47" s="50">
        <f>+E45/12</f>
        <v>6562.5</v>
      </c>
      <c r="F47" s="29"/>
    </row>
    <row r="48" spans="2:6" s="23" customFormat="1" ht="16.5" hidden="1" customHeight="1" x14ac:dyDescent="0.35">
      <c r="D48" s="24"/>
      <c r="E48" s="16"/>
    </row>
    <row r="49" spans="2:5" s="23" customFormat="1" ht="16.5" customHeight="1" x14ac:dyDescent="0.35">
      <c r="B49" s="40" t="s">
        <v>21</v>
      </c>
      <c r="C49" s="11"/>
      <c r="D49" s="14"/>
      <c r="E49" s="14"/>
    </row>
    <row r="50" spans="2:5" s="23" customFormat="1" ht="16.5" customHeight="1" x14ac:dyDescent="0.35">
      <c r="B50" s="20"/>
      <c r="C50" s="21"/>
      <c r="D50" s="16"/>
      <c r="E50" s="16"/>
    </row>
    <row r="51" spans="2:5" s="23" customFormat="1" ht="16.5" customHeight="1" x14ac:dyDescent="0.35">
      <c r="B51" s="7" t="s">
        <v>13</v>
      </c>
      <c r="C51" s="21"/>
      <c r="D51" s="63">
        <v>0.23</v>
      </c>
      <c r="E51" s="19">
        <f>IF(BerGrundlag&gt;300000,300000*D51,IF(BerGrundlag&lt;160000,160000*D51,BerGrundlag*D51))</f>
        <v>69000</v>
      </c>
    </row>
    <row r="52" spans="2:5" s="23" customFormat="1" ht="16.5" customHeight="1" x14ac:dyDescent="0.35">
      <c r="B52" s="7" t="s">
        <v>14</v>
      </c>
      <c r="C52" s="15"/>
      <c r="D52" s="63">
        <v>0.22</v>
      </c>
      <c r="E52" s="19">
        <f>IF(BerGrundlag&gt;300000,+(BerGrundlag-300000)*D52,0)</f>
        <v>0</v>
      </c>
    </row>
    <row r="53" spans="2:5" s="23" customFormat="1" ht="16.5" customHeight="1" x14ac:dyDescent="0.35">
      <c r="B53" s="21" t="s">
        <v>15</v>
      </c>
      <c r="C53" s="21"/>
      <c r="D53" s="19"/>
      <c r="E53" s="22">
        <f>SUM(E51:E52)</f>
        <v>69000</v>
      </c>
    </row>
    <row r="54" spans="2:5" s="23" customFormat="1" ht="16.5" customHeight="1" x14ac:dyDescent="0.35">
      <c r="B54" s="6" t="s">
        <v>16</v>
      </c>
      <c r="C54" s="6"/>
      <c r="D54" s="5"/>
      <c r="E54" s="5">
        <f>MiljTil</f>
        <v>27000</v>
      </c>
    </row>
    <row r="55" spans="2:5" s="23" customFormat="1" ht="16.5" customHeight="1" x14ac:dyDescent="0.35">
      <c r="B55" s="23" t="s">
        <v>18</v>
      </c>
      <c r="D55" s="24"/>
      <c r="E55" s="25">
        <f>SUM(E53:E54)</f>
        <v>96000</v>
      </c>
    </row>
    <row r="56" spans="2:5" s="23" customFormat="1" ht="16.5" customHeight="1" x14ac:dyDescent="0.35">
      <c r="B56" s="6"/>
      <c r="C56" s="6"/>
      <c r="D56" s="5"/>
      <c r="E56" s="5"/>
    </row>
    <row r="57" spans="2:5" s="23" customFormat="1" ht="16.5" customHeight="1" thickBot="1" x14ac:dyDescent="0.4">
      <c r="B57" s="23" t="s">
        <v>19</v>
      </c>
      <c r="D57" s="24"/>
      <c r="E57" s="26">
        <f>+E55/12</f>
        <v>8000</v>
      </c>
    </row>
    <row r="58" spans="2:5" s="23" customFormat="1" ht="16.5" customHeight="1" x14ac:dyDescent="0.35">
      <c r="D58" s="24"/>
      <c r="E58" s="16"/>
    </row>
    <row r="64" spans="2:5" ht="15" customHeight="1" x14ac:dyDescent="0.35"/>
    <row r="143" ht="15" customHeight="1" x14ac:dyDescent="0.35"/>
    <row r="144" ht="15" customHeight="1" x14ac:dyDescent="0.35"/>
    <row r="145" ht="15" customHeight="1" x14ac:dyDescent="0.35"/>
  </sheetData>
  <mergeCells count="1">
    <mergeCell ref="B8:E8"/>
  </mergeCells>
  <dataValidations count="1">
    <dataValidation type="list" allowBlank="1" showInputMessage="1" showErrorMessage="1" sqref="E6" xr:uid="{E5AC878A-DE28-49A5-8A1C-0E75F5666863}">
      <formula1>"Elbil,Alm bil"</formula1>
    </dataValidation>
  </dataValidations>
  <pageMargins left="0.7" right="0.7" top="0.75" bottom="0.75" header="0.3" footer="0.3"/>
  <pageSetup paperSize="9" orientation="portrait" verticalDpi="0" r:id="rId1"/>
  <ignoredErrors>
    <ignoredError sqref="E5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264F-EFBF-4EFC-9A88-84FA39B66929}">
  <sheetPr codeName="Ark8"/>
  <dimension ref="A1:J145"/>
  <sheetViews>
    <sheetView workbookViewId="0"/>
  </sheetViews>
  <sheetFormatPr defaultColWidth="0" defaultRowHeight="15" customHeight="1" zeroHeight="1" x14ac:dyDescent="0.35"/>
  <cols>
    <col min="1" max="1" width="2.7265625" style="6" customWidth="1"/>
    <col min="2" max="2" width="16.1796875" style="6" customWidth="1"/>
    <col min="3" max="3" width="39.26953125" style="6" customWidth="1"/>
    <col min="4" max="4" width="16.453125" style="5" customWidth="1"/>
    <col min="5" max="5" width="15.453125" style="5" customWidth="1"/>
    <col min="6" max="6" width="2" style="6" customWidth="1"/>
    <col min="7" max="10" width="0" style="6" hidden="1" customWidth="1"/>
    <col min="11" max="16384" width="9.1796875" style="6" hidden="1"/>
  </cols>
  <sheetData>
    <row r="1" spans="1:6" s="1" customFormat="1" ht="62.25" customHeight="1" thickBot="1" x14ac:dyDescent="0.4">
      <c r="B1" s="2"/>
      <c r="D1" s="3"/>
      <c r="E1" s="4"/>
    </row>
    <row r="2" spans="1:6" s="1" customFormat="1" ht="14.5" x14ac:dyDescent="0.35">
      <c r="B2" s="34" t="s">
        <v>2</v>
      </c>
      <c r="C2" s="35" t="s">
        <v>31</v>
      </c>
      <c r="D2" s="36" t="s">
        <v>0</v>
      </c>
      <c r="E2" s="42" t="s">
        <v>1</v>
      </c>
    </row>
    <row r="3" spans="1:6" s="1" customFormat="1" ht="14.5" x14ac:dyDescent="0.35">
      <c r="B3" s="54" t="s">
        <v>32</v>
      </c>
      <c r="C3" s="55" t="s">
        <v>29</v>
      </c>
      <c r="D3" s="56" t="s">
        <v>3</v>
      </c>
      <c r="E3" s="57" t="s">
        <v>4</v>
      </c>
    </row>
    <row r="4" spans="1:6" s="1" customFormat="1" thickBot="1" x14ac:dyDescent="0.4">
      <c r="B4" s="37" t="s">
        <v>33</v>
      </c>
      <c r="C4" s="38" t="s">
        <v>30</v>
      </c>
      <c r="D4" s="58"/>
      <c r="E4" s="59"/>
    </row>
    <row r="5" spans="1:6" s="21" customFormat="1" ht="13.5" x14ac:dyDescent="0.35">
      <c r="C5" s="27"/>
      <c r="D5" s="14"/>
      <c r="E5" s="14"/>
    </row>
    <row r="6" spans="1:6" s="21" customFormat="1" ht="13.5" x14ac:dyDescent="0.35">
      <c r="B6" s="21" t="s">
        <v>36</v>
      </c>
      <c r="C6" s="27"/>
      <c r="D6" s="14"/>
      <c r="E6" s="14" t="s">
        <v>42</v>
      </c>
    </row>
    <row r="7" spans="1:6" s="21" customFormat="1" ht="13.5" x14ac:dyDescent="0.35">
      <c r="C7" s="27"/>
      <c r="D7" s="14"/>
      <c r="E7" s="14"/>
    </row>
    <row r="8" spans="1:6" s="21" customFormat="1" ht="59.25" hidden="1" customHeight="1" x14ac:dyDescent="0.35">
      <c r="B8" s="67" t="s">
        <v>40</v>
      </c>
      <c r="C8" s="67"/>
      <c r="D8" s="67"/>
      <c r="E8" s="67"/>
    </row>
    <row r="9" spans="1:6" s="21" customFormat="1" ht="13.5" x14ac:dyDescent="0.35">
      <c r="C9" s="27"/>
      <c r="D9" s="14"/>
      <c r="E9" s="14"/>
    </row>
    <row r="10" spans="1:6" ht="13.5" x14ac:dyDescent="0.35">
      <c r="A10" s="21"/>
      <c r="B10" s="11" t="s">
        <v>6</v>
      </c>
      <c r="C10" s="12"/>
      <c r="E10" s="13">
        <v>42644</v>
      </c>
      <c r="F10" s="21"/>
    </row>
    <row r="11" spans="1:6" s="9" customFormat="1" ht="13.5" x14ac:dyDescent="0.35">
      <c r="A11" s="28"/>
      <c r="B11" s="7" t="s">
        <v>5</v>
      </c>
      <c r="C11" s="8"/>
      <c r="E11" s="10">
        <v>44044</v>
      </c>
      <c r="F11" s="28"/>
    </row>
    <row r="12" spans="1:6" s="9" customFormat="1" ht="13.5" x14ac:dyDescent="0.35">
      <c r="A12" s="28"/>
      <c r="B12" s="7"/>
      <c r="C12" s="8"/>
      <c r="E12" s="53"/>
      <c r="F12" s="28"/>
    </row>
    <row r="13" spans="1:6" s="9" customFormat="1" ht="13.5" x14ac:dyDescent="0.35">
      <c r="A13" s="28"/>
      <c r="B13" s="41" t="s">
        <v>41</v>
      </c>
      <c r="C13" s="8"/>
      <c r="E13" s="43" t="str">
        <f>IF(EDATE(DatoInd,36)-DatoAnsk&gt;0,"Ja","Nej")</f>
        <v>Nej</v>
      </c>
      <c r="F13" s="28"/>
    </row>
    <row r="14" spans="1:6" ht="13.5" x14ac:dyDescent="0.35">
      <c r="A14" s="21"/>
      <c r="B14" s="11"/>
      <c r="C14" s="12"/>
      <c r="E14" s="39"/>
      <c r="F14" s="21"/>
    </row>
    <row r="15" spans="1:6" ht="13.5" x14ac:dyDescent="0.35">
      <c r="A15" s="21"/>
      <c r="B15" s="11" t="s">
        <v>20</v>
      </c>
      <c r="C15" s="12"/>
      <c r="E15" s="17">
        <v>300000</v>
      </c>
      <c r="F15" s="21"/>
    </row>
    <row r="16" spans="1:6" s="23" customFormat="1" ht="13.5" hidden="1" x14ac:dyDescent="0.35">
      <c r="A16" s="15"/>
      <c r="B16" s="44" t="s">
        <v>7</v>
      </c>
      <c r="C16" s="44"/>
      <c r="D16" s="16"/>
      <c r="E16" s="17">
        <v>500000</v>
      </c>
      <c r="F16" s="15"/>
    </row>
    <row r="17" spans="1:6" s="23" customFormat="1" ht="13.5" hidden="1" x14ac:dyDescent="0.35">
      <c r="A17" s="15"/>
      <c r="B17" s="44" t="s">
        <v>8</v>
      </c>
      <c r="C17" s="44"/>
      <c r="D17" s="16"/>
      <c r="E17" s="17">
        <v>10000</v>
      </c>
      <c r="F17" s="15"/>
    </row>
    <row r="18" spans="1:6" s="23" customFormat="1" ht="13.5" x14ac:dyDescent="0.35">
      <c r="A18" s="15"/>
      <c r="B18" s="60" t="s">
        <v>37</v>
      </c>
      <c r="C18" s="44"/>
      <c r="D18" s="16"/>
      <c r="E18" s="49">
        <f>IF(Type="Elbil",IF(NyBil="Ja",NyPris+EkstraUdstyr,AnskPris),IF(NyBil="Ja",NyPris+EkstraUdstyr,AnskPris))</f>
        <v>300000</v>
      </c>
      <c r="F18" s="15"/>
    </row>
    <row r="19" spans="1:6" s="33" customFormat="1" ht="13.5" x14ac:dyDescent="0.35">
      <c r="A19" s="29"/>
      <c r="B19" s="30"/>
      <c r="C19" s="29"/>
      <c r="D19" s="31"/>
      <c r="E19" s="32"/>
      <c r="F19" s="29"/>
    </row>
    <row r="20" spans="1:6" ht="13.5" x14ac:dyDescent="0.35">
      <c r="A20" s="21"/>
      <c r="B20" s="7" t="s">
        <v>9</v>
      </c>
      <c r="C20" s="18"/>
      <c r="D20" s="19"/>
      <c r="E20" s="17">
        <v>4500</v>
      </c>
      <c r="F20" s="21"/>
    </row>
    <row r="21" spans="1:6" ht="13.5" x14ac:dyDescent="0.35">
      <c r="A21" s="21"/>
      <c r="B21" s="12" t="s">
        <v>10</v>
      </c>
      <c r="C21" s="11"/>
      <c r="D21" s="14"/>
      <c r="E21" s="17">
        <v>0</v>
      </c>
      <c r="F21" s="21"/>
    </row>
    <row r="22" spans="1:6" ht="13.5" x14ac:dyDescent="0.35">
      <c r="A22" s="21"/>
      <c r="B22" s="12" t="s">
        <v>11</v>
      </c>
      <c r="C22" s="11"/>
      <c r="D22" s="14"/>
      <c r="E22" s="61">
        <f>IF(Type="Elbil",E20,SUM(E20:E21))</f>
        <v>4500</v>
      </c>
      <c r="F22" s="21"/>
    </row>
    <row r="23" spans="1:6" ht="13.5" x14ac:dyDescent="0.35">
      <c r="A23" s="21"/>
      <c r="B23" s="12" t="s">
        <v>12</v>
      </c>
      <c r="C23" s="11"/>
      <c r="D23" s="66">
        <v>7</v>
      </c>
      <c r="E23" s="62">
        <f>+E22*D23</f>
        <v>31500</v>
      </c>
      <c r="F23" s="21"/>
    </row>
    <row r="24" spans="1:6" ht="13.5" x14ac:dyDescent="0.35">
      <c r="A24" s="21"/>
      <c r="B24" s="12"/>
      <c r="C24" s="11"/>
      <c r="D24" s="14"/>
      <c r="E24" s="14"/>
      <c r="F24" s="21"/>
    </row>
    <row r="25" spans="1:6" ht="13.5" hidden="1" x14ac:dyDescent="0.35">
      <c r="A25" s="21"/>
      <c r="B25" s="40" t="s">
        <v>17</v>
      </c>
      <c r="C25" s="11"/>
      <c r="D25" s="14"/>
      <c r="E25" s="14"/>
      <c r="F25" s="21"/>
    </row>
    <row r="26" spans="1:6" ht="13.5" hidden="1" x14ac:dyDescent="0.35">
      <c r="A26" s="21"/>
      <c r="B26" s="40"/>
      <c r="C26" s="11"/>
      <c r="D26" s="14"/>
      <c r="E26" s="14"/>
      <c r="F26" s="21"/>
    </row>
    <row r="27" spans="1:6" ht="13.5" hidden="1" x14ac:dyDescent="0.35">
      <c r="A27" s="21"/>
      <c r="B27" s="51" t="s">
        <v>34</v>
      </c>
      <c r="C27" s="11"/>
      <c r="D27" s="14"/>
      <c r="E27" s="52">
        <f>EDATE(DatoInd,35)</f>
        <v>43709</v>
      </c>
      <c r="F27" s="21"/>
    </row>
    <row r="28" spans="1:6" ht="13.5" hidden="1" x14ac:dyDescent="0.35">
      <c r="A28" s="21"/>
      <c r="B28" s="20"/>
      <c r="C28" s="21"/>
      <c r="D28" s="16"/>
      <c r="E28" s="16"/>
      <c r="F28" s="21"/>
    </row>
    <row r="29" spans="1:6" ht="13.5" hidden="1" x14ac:dyDescent="0.35">
      <c r="A29" s="21"/>
      <c r="B29" s="7" t="s">
        <v>13</v>
      </c>
      <c r="C29" s="21"/>
      <c r="D29" s="63">
        <v>0.22500000000000001</v>
      </c>
      <c r="E29" s="19">
        <f>IF(BerGrundlag&gt;300000,300000*D29,IF(BerGrundlag&lt;160000,160000*D29,BerGrundlag*D29))</f>
        <v>67500</v>
      </c>
      <c r="F29" s="21"/>
    </row>
    <row r="30" spans="1:6" s="23" customFormat="1" ht="13.5" hidden="1" x14ac:dyDescent="0.35">
      <c r="A30" s="15"/>
      <c r="B30" s="7" t="s">
        <v>14</v>
      </c>
      <c r="C30" s="15"/>
      <c r="D30" s="63">
        <v>0.22500000000000001</v>
      </c>
      <c r="E30" s="19">
        <f>IF(BerGrundlag&gt;300000,+(BerGrundlag-300000)*D30,0)</f>
        <v>0</v>
      </c>
      <c r="F30" s="15"/>
    </row>
    <row r="31" spans="1:6" ht="13.5" hidden="1" x14ac:dyDescent="0.35">
      <c r="A31" s="21"/>
      <c r="B31" s="21" t="s">
        <v>15</v>
      </c>
      <c r="C31" s="21"/>
      <c r="D31" s="19"/>
      <c r="E31" s="22">
        <f>SUM(E29:E30)</f>
        <v>67500</v>
      </c>
      <c r="F31" s="21"/>
    </row>
    <row r="32" spans="1:6" ht="13.5" hidden="1" x14ac:dyDescent="0.35">
      <c r="B32" s="6" t="s">
        <v>16</v>
      </c>
      <c r="E32" s="5">
        <f>MiljTil</f>
        <v>31500</v>
      </c>
    </row>
    <row r="33" spans="2:6" s="23" customFormat="1" ht="16.5" hidden="1" customHeight="1" x14ac:dyDescent="0.35">
      <c r="B33" s="23" t="s">
        <v>18</v>
      </c>
      <c r="D33" s="24"/>
      <c r="E33" s="25">
        <f>SUM(E31:E32)</f>
        <v>99000</v>
      </c>
    </row>
    <row r="34" spans="2:6" s="23" customFormat="1" ht="16.5" hidden="1" customHeight="1" x14ac:dyDescent="0.35">
      <c r="D34" s="24"/>
      <c r="E34" s="16"/>
    </row>
    <row r="35" spans="2:6" s="23" customFormat="1" ht="16.5" hidden="1" customHeight="1" x14ac:dyDescent="0.35">
      <c r="B35" s="29" t="s">
        <v>19</v>
      </c>
      <c r="C35" s="29"/>
      <c r="D35" s="31"/>
      <c r="E35" s="50">
        <f>+E33/12</f>
        <v>8250</v>
      </c>
    </row>
    <row r="36" spans="2:6" s="23" customFormat="1" ht="16.5" hidden="1" customHeight="1" x14ac:dyDescent="0.35">
      <c r="D36" s="24"/>
      <c r="E36" s="16"/>
    </row>
    <row r="37" spans="2:6" s="23" customFormat="1" ht="16.5" hidden="1" customHeight="1" x14ac:dyDescent="0.35">
      <c r="B37" s="40" t="s">
        <v>23</v>
      </c>
      <c r="C37" s="11"/>
      <c r="D37" s="14"/>
      <c r="E37" s="14"/>
      <c r="F37" s="21"/>
    </row>
    <row r="38" spans="2:6" s="23" customFormat="1" ht="16.5" hidden="1" customHeight="1" x14ac:dyDescent="0.35">
      <c r="B38" s="20"/>
      <c r="C38" s="21"/>
      <c r="D38" s="16"/>
      <c r="E38" s="16"/>
      <c r="F38" s="21"/>
    </row>
    <row r="39" spans="2:6" s="23" customFormat="1" ht="16.5" hidden="1" customHeight="1" x14ac:dyDescent="0.35">
      <c r="B39" s="51" t="s">
        <v>35</v>
      </c>
      <c r="C39" s="11"/>
      <c r="D39" s="14"/>
      <c r="E39" s="52">
        <f>EDATE(E27,1)</f>
        <v>43739</v>
      </c>
      <c r="F39" s="21"/>
    </row>
    <row r="40" spans="2:6" s="23" customFormat="1" ht="16.5" hidden="1" customHeight="1" x14ac:dyDescent="0.35">
      <c r="B40" s="20"/>
      <c r="C40" s="21"/>
      <c r="D40" s="16"/>
      <c r="E40" s="16"/>
      <c r="F40" s="21"/>
    </row>
    <row r="41" spans="2:6" s="23" customFormat="1" ht="16.5" hidden="1" customHeight="1" x14ac:dyDescent="0.35">
      <c r="B41" s="7" t="s">
        <v>13</v>
      </c>
      <c r="C41" s="21"/>
      <c r="D41" s="63">
        <v>0.22500000000000001</v>
      </c>
      <c r="E41" s="19">
        <f>IF((BerGrundlag*0.75)&gt;300000,300000*D41,IF((BerGrundlag*0.75)&lt;160000,160000*D41,+(BerGrundlag*0.75)*D41))</f>
        <v>50625</v>
      </c>
      <c r="F41" s="21"/>
    </row>
    <row r="42" spans="2:6" s="23" customFormat="1" ht="16.5" hidden="1" customHeight="1" x14ac:dyDescent="0.35">
      <c r="B42" s="30" t="s">
        <v>14</v>
      </c>
      <c r="C42" s="29"/>
      <c r="D42" s="64">
        <v>0.22500000000000001</v>
      </c>
      <c r="E42" s="47">
        <f>IF((BerGrundlag*0.75)&gt;300000,+((BerGrundlag*0.75)-300000)*D42,0)</f>
        <v>0</v>
      </c>
      <c r="F42" s="29"/>
    </row>
    <row r="43" spans="2:6" s="23" customFormat="1" ht="16.5" hidden="1" customHeight="1" x14ac:dyDescent="0.35">
      <c r="B43" s="45" t="s">
        <v>15</v>
      </c>
      <c r="C43" s="45"/>
      <c r="D43" s="32"/>
      <c r="E43" s="32">
        <f>SUM(E41:E42)</f>
        <v>50625</v>
      </c>
      <c r="F43" s="45"/>
    </row>
    <row r="44" spans="2:6" s="23" customFormat="1" ht="16.5" hidden="1" customHeight="1" x14ac:dyDescent="0.35">
      <c r="B44" s="45" t="s">
        <v>16</v>
      </c>
      <c r="C44" s="45"/>
      <c r="D44" s="46"/>
      <c r="E44" s="48">
        <f>MiljTil</f>
        <v>31500</v>
      </c>
      <c r="F44" s="45"/>
    </row>
    <row r="45" spans="2:6" s="23" customFormat="1" ht="16.5" hidden="1" customHeight="1" x14ac:dyDescent="0.35">
      <c r="B45" s="29" t="s">
        <v>18</v>
      </c>
      <c r="C45" s="29"/>
      <c r="D45" s="31"/>
      <c r="E45" s="49">
        <f>SUM(E43:E44)</f>
        <v>82125</v>
      </c>
      <c r="F45" s="29"/>
    </row>
    <row r="46" spans="2:6" s="23" customFormat="1" ht="16.5" hidden="1" customHeight="1" x14ac:dyDescent="0.35">
      <c r="B46" s="45"/>
      <c r="C46" s="45"/>
      <c r="D46" s="32"/>
      <c r="E46" s="32"/>
      <c r="F46" s="45"/>
    </row>
    <row r="47" spans="2:6" s="23" customFormat="1" ht="16.5" hidden="1" customHeight="1" x14ac:dyDescent="0.35">
      <c r="B47" s="29" t="s">
        <v>19</v>
      </c>
      <c r="C47" s="29"/>
      <c r="D47" s="31"/>
      <c r="E47" s="50">
        <f>+E45/12</f>
        <v>6843.75</v>
      </c>
      <c r="F47" s="29"/>
    </row>
    <row r="48" spans="2:6" s="23" customFormat="1" ht="16.5" hidden="1" customHeight="1" x14ac:dyDescent="0.35">
      <c r="D48" s="24"/>
      <c r="E48" s="16"/>
    </row>
    <row r="49" spans="2:5" s="23" customFormat="1" ht="16.5" customHeight="1" x14ac:dyDescent="0.35">
      <c r="B49" s="40" t="s">
        <v>21</v>
      </c>
      <c r="C49" s="11"/>
      <c r="D49" s="14"/>
      <c r="E49" s="14"/>
    </row>
    <row r="50" spans="2:5" s="23" customFormat="1" ht="16.5" customHeight="1" x14ac:dyDescent="0.35">
      <c r="B50" s="20"/>
      <c r="C50" s="21"/>
      <c r="D50" s="16"/>
      <c r="E50" s="16"/>
    </row>
    <row r="51" spans="2:5" s="23" customFormat="1" ht="16.5" customHeight="1" x14ac:dyDescent="0.35">
      <c r="B51" s="7" t="s">
        <v>13</v>
      </c>
      <c r="C51" s="21"/>
      <c r="D51" s="63">
        <v>0.22500000000000001</v>
      </c>
      <c r="E51" s="19">
        <f>IF(BerGrundlag&gt;300000,300000*D51,IF(BerGrundlag&lt;160000,160000*D51,BerGrundlag*D51))</f>
        <v>67500</v>
      </c>
    </row>
    <row r="52" spans="2:5" s="23" customFormat="1" ht="16.5" customHeight="1" x14ac:dyDescent="0.35">
      <c r="B52" s="7" t="s">
        <v>14</v>
      </c>
      <c r="C52" s="15"/>
      <c r="D52" s="63">
        <v>0.22500000000000001</v>
      </c>
      <c r="E52" s="19">
        <f>IF(BerGrundlag&gt;300000,+(BerGrundlag-300000)*D52,0)</f>
        <v>0</v>
      </c>
    </row>
    <row r="53" spans="2:5" s="23" customFormat="1" ht="16.5" customHeight="1" x14ac:dyDescent="0.35">
      <c r="B53" s="21" t="s">
        <v>15</v>
      </c>
      <c r="C53" s="21"/>
      <c r="D53" s="19"/>
      <c r="E53" s="22">
        <f>SUM(E51:E52)</f>
        <v>67500</v>
      </c>
    </row>
    <row r="54" spans="2:5" s="23" customFormat="1" ht="16.5" customHeight="1" x14ac:dyDescent="0.35">
      <c r="B54" s="6" t="s">
        <v>16</v>
      </c>
      <c r="C54" s="6"/>
      <c r="D54" s="5"/>
      <c r="E54" s="5">
        <f>MiljTil</f>
        <v>31500</v>
      </c>
    </row>
    <row r="55" spans="2:5" s="23" customFormat="1" ht="16.5" customHeight="1" x14ac:dyDescent="0.35">
      <c r="B55" s="23" t="s">
        <v>18</v>
      </c>
      <c r="D55" s="24"/>
      <c r="E55" s="25">
        <f>SUM(E53:E54)</f>
        <v>99000</v>
      </c>
    </row>
    <row r="56" spans="2:5" s="23" customFormat="1" ht="16.5" customHeight="1" x14ac:dyDescent="0.35">
      <c r="B56" s="6"/>
      <c r="C56" s="6"/>
      <c r="D56" s="5"/>
      <c r="E56" s="5"/>
    </row>
    <row r="57" spans="2:5" s="23" customFormat="1" ht="16.5" customHeight="1" thickBot="1" x14ac:dyDescent="0.4">
      <c r="B57" s="23" t="s">
        <v>19</v>
      </c>
      <c r="D57" s="24"/>
      <c r="E57" s="26">
        <f>+E55/12</f>
        <v>8250</v>
      </c>
    </row>
    <row r="58" spans="2:5" s="23" customFormat="1" ht="16.5" customHeight="1" x14ac:dyDescent="0.35">
      <c r="D58" s="24"/>
      <c r="E58" s="16"/>
    </row>
    <row r="64" spans="2:5" ht="15" customHeight="1" x14ac:dyDescent="0.35"/>
    <row r="143" ht="15" customHeight="1" x14ac:dyDescent="0.35"/>
    <row r="144" ht="15" customHeight="1" x14ac:dyDescent="0.35"/>
    <row r="145" ht="15" customHeight="1" x14ac:dyDescent="0.35"/>
  </sheetData>
  <mergeCells count="1">
    <mergeCell ref="B8:E8"/>
  </mergeCells>
  <dataValidations count="1">
    <dataValidation type="list" allowBlank="1" showInputMessage="1" showErrorMessage="1" sqref="E6" xr:uid="{4E2C7E3E-94C2-4878-A088-DB01DEDFA7DB}">
      <formula1>"Elbil,Alm bil"</formula1>
    </dataValidation>
  </dataValidations>
  <pageMargins left="0.7" right="0.7" top="0.75" bottom="0.75" header="0.3" footer="0.3"/>
  <pageSetup paperSize="9" orientation="portrait" verticalDpi="0" r:id="rId1"/>
  <ignoredErrors>
    <ignoredError sqref="E5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>_blank</BDOTarget>
    <BDODescription xmlns="E47EE262-6282-4C42-87D6-4CDCC1CD444B">Beskatning af fri bil</BDODescription>
    <BDOIndex xmlns="E47EE262-6282-4C42-87D6-4CDCC1CD444B">1</BDOIndex>
    <BDOToolCategory xmlns="E47EE262-6282-4C42-87D6-4CDCC1CD44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e745b2dd22bf3de858ffd0e91a909f95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49c34766b2e2a3df59bd306745f5c234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63F1F8-28AB-4CE0-BD1B-AC293B3E5F1D}">
  <ds:schemaRefs>
    <ds:schemaRef ds:uri="http://schemas.microsoft.com/office/2006/metadata/properties"/>
    <ds:schemaRef ds:uri="http://schemas.microsoft.com/office/infopath/2007/PartnerControls"/>
    <ds:schemaRef ds:uri="E47EE262-6282-4C42-87D6-4CDCC1CD444B"/>
  </ds:schemaRefs>
</ds:datastoreItem>
</file>

<file path=customXml/itemProps2.xml><?xml version="1.0" encoding="utf-8"?>
<ds:datastoreItem xmlns:ds="http://schemas.openxmlformats.org/officeDocument/2006/customXml" ds:itemID="{D6FBFA18-9326-4061-BA8A-03096F6A2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5CE5F6-012E-45DA-A6D5-B55F8213C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EE262-6282-4C42-87D6-4CDCC1CD4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134</vt:i4>
      </vt:variant>
    </vt:vector>
  </HeadingPairs>
  <TitlesOfParts>
    <vt:vector size="141" baseType="lpstr">
      <vt:lpstr>Vejledning</vt:lpstr>
      <vt:lpstr>Beregning 1H 2021</vt:lpstr>
      <vt:lpstr>Beregning 2H 2021</vt:lpstr>
      <vt:lpstr>Beregning 2022</vt:lpstr>
      <vt:lpstr>Beregning 2023</vt:lpstr>
      <vt:lpstr>Beregning 2024</vt:lpstr>
      <vt:lpstr>Beregning 2025</vt:lpstr>
      <vt:lpstr>'Beregning 2022'!AnskPris</vt:lpstr>
      <vt:lpstr>'Beregning 2023'!AnskPris</vt:lpstr>
      <vt:lpstr>'Beregning 2024'!AnskPris</vt:lpstr>
      <vt:lpstr>'Beregning 2025'!AnskPris</vt:lpstr>
      <vt:lpstr>'Beregning 2H 2021'!AnskPris</vt:lpstr>
      <vt:lpstr>AnskPris</vt:lpstr>
      <vt:lpstr>'Beregning 2022'!BerGrundlag</vt:lpstr>
      <vt:lpstr>'Beregning 2023'!BerGrundlag</vt:lpstr>
      <vt:lpstr>'Beregning 2024'!BerGrundlag</vt:lpstr>
      <vt:lpstr>'Beregning 2025'!BerGrundlag</vt:lpstr>
      <vt:lpstr>'Beregning 2H 2021'!BerGrundlag</vt:lpstr>
      <vt:lpstr>BerGrundlag</vt:lpstr>
      <vt:lpstr>'Beregning 2022'!BeskatGammel</vt:lpstr>
      <vt:lpstr>'Beregning 2023'!BeskatGammel</vt:lpstr>
      <vt:lpstr>'Beregning 2024'!BeskatGammel</vt:lpstr>
      <vt:lpstr>'Beregning 2025'!BeskatGammel</vt:lpstr>
      <vt:lpstr>'Beregning 2H 2021'!BeskatGammel</vt:lpstr>
      <vt:lpstr>BeskatGammel</vt:lpstr>
      <vt:lpstr>'Beregning 2022'!BeskatOver36</vt:lpstr>
      <vt:lpstr>'Beregning 2023'!BeskatOver36</vt:lpstr>
      <vt:lpstr>'Beregning 2024'!BeskatOver36</vt:lpstr>
      <vt:lpstr>'Beregning 2025'!BeskatOver36</vt:lpstr>
      <vt:lpstr>'Beregning 2H 2021'!BeskatOver36</vt:lpstr>
      <vt:lpstr>BeskatOver36</vt:lpstr>
      <vt:lpstr>'Beregning 2022'!BeskatUnder36</vt:lpstr>
      <vt:lpstr>'Beregning 2023'!BeskatUnder36</vt:lpstr>
      <vt:lpstr>'Beregning 2024'!BeskatUnder36</vt:lpstr>
      <vt:lpstr>'Beregning 2025'!BeskatUnder36</vt:lpstr>
      <vt:lpstr>'Beregning 2H 2021'!BeskatUnder36</vt:lpstr>
      <vt:lpstr>BeskatUnder36</vt:lpstr>
      <vt:lpstr>'Beregning 2022'!DatoAnsk</vt:lpstr>
      <vt:lpstr>'Beregning 2023'!DatoAnsk</vt:lpstr>
      <vt:lpstr>'Beregning 2024'!DatoAnsk</vt:lpstr>
      <vt:lpstr>'Beregning 2025'!DatoAnsk</vt:lpstr>
      <vt:lpstr>'Beregning 2H 2021'!DatoAnsk</vt:lpstr>
      <vt:lpstr>DatoAnsk</vt:lpstr>
      <vt:lpstr>'Beregning 2022'!DatoInd</vt:lpstr>
      <vt:lpstr>'Beregning 2023'!DatoInd</vt:lpstr>
      <vt:lpstr>'Beregning 2024'!DatoInd</vt:lpstr>
      <vt:lpstr>'Beregning 2025'!DatoInd</vt:lpstr>
      <vt:lpstr>'Beregning 2H 2021'!DatoInd</vt:lpstr>
      <vt:lpstr>DatoInd</vt:lpstr>
      <vt:lpstr>'Beregning 2022'!EjerAfgift</vt:lpstr>
      <vt:lpstr>'Beregning 2023'!EjerAfgift</vt:lpstr>
      <vt:lpstr>'Beregning 2024'!EjerAfgift</vt:lpstr>
      <vt:lpstr>'Beregning 2025'!EjerAfgift</vt:lpstr>
      <vt:lpstr>'Beregning 2H 2021'!EjerAfgift</vt:lpstr>
      <vt:lpstr>EjerAfgift</vt:lpstr>
      <vt:lpstr>'Beregning 2022'!EkstraUdstyr</vt:lpstr>
      <vt:lpstr>'Beregning 2023'!EkstraUdstyr</vt:lpstr>
      <vt:lpstr>'Beregning 2024'!EkstraUdstyr</vt:lpstr>
      <vt:lpstr>'Beregning 2025'!EkstraUdstyr</vt:lpstr>
      <vt:lpstr>'Beregning 2H 2021'!EkstraUdstyr</vt:lpstr>
      <vt:lpstr>EkstraUdstyr</vt:lpstr>
      <vt:lpstr>'Beregning 2022'!ElBil2020</vt:lpstr>
      <vt:lpstr>'Beregning 2023'!ElBil2020</vt:lpstr>
      <vt:lpstr>'Beregning 2024'!ElBil2020</vt:lpstr>
      <vt:lpstr>'Beregning 2025'!ElBil2020</vt:lpstr>
      <vt:lpstr>'Beregning 2H 2021'!ElBil2020</vt:lpstr>
      <vt:lpstr>ElBil2020</vt:lpstr>
      <vt:lpstr>ElEkstra</vt:lpstr>
      <vt:lpstr>'Beregning 2022'!Enviroment1</vt:lpstr>
      <vt:lpstr>'Beregning 2023'!Enviroment1</vt:lpstr>
      <vt:lpstr>'Beregning 2024'!Enviroment1</vt:lpstr>
      <vt:lpstr>'Beregning 2025'!Enviroment1</vt:lpstr>
      <vt:lpstr>'Beregning 2H 2021'!Enviroment1</vt:lpstr>
      <vt:lpstr>Enviroment1</vt:lpstr>
      <vt:lpstr>'Beregning 2022'!Enviroment2</vt:lpstr>
      <vt:lpstr>'Beregning 2023'!Enviroment2</vt:lpstr>
      <vt:lpstr>'Beregning 2024'!Enviroment2</vt:lpstr>
      <vt:lpstr>'Beregning 2025'!Enviroment2</vt:lpstr>
      <vt:lpstr>'Beregning 2H 2021'!Enviroment2</vt:lpstr>
      <vt:lpstr>Enviroment2</vt:lpstr>
      <vt:lpstr>'Beregning 2022'!Enviroment3</vt:lpstr>
      <vt:lpstr>'Beregning 2023'!Enviroment3</vt:lpstr>
      <vt:lpstr>'Beregning 2024'!Enviroment3</vt:lpstr>
      <vt:lpstr>'Beregning 2025'!Enviroment3</vt:lpstr>
      <vt:lpstr>'Beregning 2H 2021'!Enviroment3</vt:lpstr>
      <vt:lpstr>Enviroment3</vt:lpstr>
      <vt:lpstr>'Beregning 2022'!Enviroment4</vt:lpstr>
      <vt:lpstr>'Beregning 2023'!Enviroment4</vt:lpstr>
      <vt:lpstr>'Beregning 2024'!Enviroment4</vt:lpstr>
      <vt:lpstr>'Beregning 2025'!Enviroment4</vt:lpstr>
      <vt:lpstr>'Beregning 2H 2021'!Enviroment4</vt:lpstr>
      <vt:lpstr>Enviroment4</vt:lpstr>
      <vt:lpstr>'Beregning 2022'!IndGlPris</vt:lpstr>
      <vt:lpstr>'Beregning 2023'!IndGlPris</vt:lpstr>
      <vt:lpstr>'Beregning 2024'!IndGlPris</vt:lpstr>
      <vt:lpstr>'Beregning 2025'!IndGlPris</vt:lpstr>
      <vt:lpstr>'Beregning 2H 2021'!IndGlPris</vt:lpstr>
      <vt:lpstr>IndGlPris</vt:lpstr>
      <vt:lpstr>'Beregning 2022'!IndNyPris</vt:lpstr>
      <vt:lpstr>'Beregning 2023'!IndNyPris</vt:lpstr>
      <vt:lpstr>'Beregning 2024'!IndNyPris</vt:lpstr>
      <vt:lpstr>'Beregning 2025'!IndNyPris</vt:lpstr>
      <vt:lpstr>'Beregning 2H 2021'!IndNyPris</vt:lpstr>
      <vt:lpstr>IndNyPris</vt:lpstr>
      <vt:lpstr>Ladestander</vt:lpstr>
      <vt:lpstr>'Beregning 2022'!MiljTil</vt:lpstr>
      <vt:lpstr>'Beregning 2023'!MiljTil</vt:lpstr>
      <vt:lpstr>'Beregning 2024'!MiljTil</vt:lpstr>
      <vt:lpstr>'Beregning 2025'!MiljTil</vt:lpstr>
      <vt:lpstr>'Beregning 2H 2021'!MiljTil</vt:lpstr>
      <vt:lpstr>MiljTil</vt:lpstr>
      <vt:lpstr>'Beregning 2022'!NyBil</vt:lpstr>
      <vt:lpstr>'Beregning 2023'!NyBil</vt:lpstr>
      <vt:lpstr>'Beregning 2024'!NyBil</vt:lpstr>
      <vt:lpstr>'Beregning 2025'!NyBil</vt:lpstr>
      <vt:lpstr>'Beregning 2H 2021'!NyBil</vt:lpstr>
      <vt:lpstr>NyBil</vt:lpstr>
      <vt:lpstr>'Beregning 2022'!NyPris</vt:lpstr>
      <vt:lpstr>'Beregning 2023'!NyPris</vt:lpstr>
      <vt:lpstr>'Beregning 2024'!NyPris</vt:lpstr>
      <vt:lpstr>'Beregning 2025'!NyPris</vt:lpstr>
      <vt:lpstr>'Beregning 2H 2021'!NyPris</vt:lpstr>
      <vt:lpstr>NyPris</vt:lpstr>
      <vt:lpstr>'Beregning 2022'!Partikel1</vt:lpstr>
      <vt:lpstr>'Beregning 2023'!Partikel1</vt:lpstr>
      <vt:lpstr>'Beregning 2024'!Partikel1</vt:lpstr>
      <vt:lpstr>'Beregning 2025'!Partikel1</vt:lpstr>
      <vt:lpstr>'Beregning 2H 2021'!Partikel1</vt:lpstr>
      <vt:lpstr>Partikel1</vt:lpstr>
      <vt:lpstr>'Beregning 2022'!PartikelAfgift</vt:lpstr>
      <vt:lpstr>'Beregning 2023'!PartikelAfgift</vt:lpstr>
      <vt:lpstr>'Beregning 2024'!PartikelAfgift</vt:lpstr>
      <vt:lpstr>'Beregning 2025'!PartikelAfgift</vt:lpstr>
      <vt:lpstr>'Beregning 2H 2021'!PartikelAfgift</vt:lpstr>
      <vt:lpstr>PartikelAfgift</vt:lpstr>
      <vt:lpstr>'Beregning 2022'!Type</vt:lpstr>
      <vt:lpstr>'Beregning 2023'!Type</vt:lpstr>
      <vt:lpstr>'Beregning 2024'!Type</vt:lpstr>
      <vt:lpstr>'Beregning 2025'!Type</vt:lpstr>
      <vt:lpstr>'Beregning 2H 2021'!Type</vt:lpstr>
      <vt:lpstr>Type</vt:lpstr>
    </vt:vector>
  </TitlesOfParts>
  <Company>BDO ScanRevision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Lønafstemning</dc:title>
  <dc:creator>Jens Villemann</dc:creator>
  <cp:lastModifiedBy>Nathalia Yan Sy Mark</cp:lastModifiedBy>
  <cp:lastPrinted>2015-09-24T09:31:37Z</cp:lastPrinted>
  <dcterms:created xsi:type="dcterms:W3CDTF">2006-11-14T18:53:15Z</dcterms:created>
  <dcterms:modified xsi:type="dcterms:W3CDTF">2022-02-07T12:37:33Z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ContentTypeId">
    <vt:lpwstr>0x0101008BD0846BB6C34A64972B201F42A0547F00444803BCDC797E4EBA7A610505BB040D</vt:lpwstr>
  </property>
</Properties>
</file>